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>
    <definedName hidden="1" localSheetId="0" name="_xlnm._FilterDatabase">Sheet1!$H$29:$I$30</definedName>
  </definedNames>
  <calcPr/>
  <extLst>
    <ext uri="GoogleSheetsCustomDataVersion2">
      <go:sheetsCustomData xmlns:go="http://customooxmlschemas.google.com/" r:id="rId5" roundtripDataChecksum="De54IWBIAwJnL8CxbiVtR4hrAglOIFrbPI5mQElMla8="/>
    </ext>
  </extLst>
</workbook>
</file>

<file path=xl/sharedStrings.xml><?xml version="1.0" encoding="utf-8"?>
<sst xmlns="http://schemas.openxmlformats.org/spreadsheetml/2006/main" count="82" uniqueCount="34">
  <si>
    <t>VD: Hợp đồng thuê 5 năm, mỗi năm thanh toán 100 triệu</t>
  </si>
  <si>
    <t>Trả trước</t>
  </si>
  <si>
    <t>PV</t>
  </si>
  <si>
    <t>Y0</t>
  </si>
  <si>
    <t>Y1</t>
  </si>
  <si>
    <t>Y2</t>
  </si>
  <si>
    <t>Y3</t>
  </si>
  <si>
    <t>Y4</t>
  </si>
  <si>
    <t>Khi bắt đầu hợp đồng</t>
  </si>
  <si>
    <t>Nợ QSDTS</t>
  </si>
  <si>
    <t>Có No thue PT</t>
  </si>
  <si>
    <t>Có Tien</t>
  </si>
  <si>
    <t>1. Nợ thuê phải trả</t>
  </si>
  <si>
    <t>2. Tính khấu hao cho QSDTS</t>
  </si>
  <si>
    <t>Năm 1</t>
  </si>
  <si>
    <t>Quyền sử dụng tài sản</t>
  </si>
  <si>
    <t>Nợ thuê đầu kỳ</t>
  </si>
  <si>
    <t>Tiền thuê đã trả</t>
  </si>
  <si>
    <t>Số dư tính lãi</t>
  </si>
  <si>
    <t>Lãi</t>
  </si>
  <si>
    <t>Nợ thuê cuối kỳ</t>
  </si>
  <si>
    <t>Ngắn hạn</t>
  </si>
  <si>
    <t>Dài hạn</t>
  </si>
  <si>
    <t>Hạch toán lãi</t>
  </si>
  <si>
    <t>Nợ Chi phí HĐTC</t>
  </si>
  <si>
    <t>Nợ Chi phí khấu hao</t>
  </si>
  <si>
    <t>Có Nợ thuê phải trả</t>
  </si>
  <si>
    <t>Có Khấu hao luỹ kế</t>
  </si>
  <si>
    <t>Cuối năm ko hạch toán</t>
  </si>
  <si>
    <t>Năm 2</t>
  </si>
  <si>
    <t>Nợ Nợ thuê phải trả</t>
  </si>
  <si>
    <t>Y5</t>
  </si>
  <si>
    <t>Có Tiền</t>
  </si>
  <si>
    <t>Trả sau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</si>
</sst>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_-* #,##0_-;\-* #,##0_-;_-* &quot;-&quot;_-;_-@"/>
    <numFmt numFmtId="165" formatCode="0.000"/>
    <numFmt numFmtId="166" formatCode="_(* #,##0_);_(* \(#,##0\);_(* &quot;-&quot;??_);_(@_)"/>
    <numFmt numFmtId="167" formatCode="_-* #,##0\ _₫_-;\-* #,##0\ _₫_-;_-* &quot;-&quot;??\ _₫_-;_-@"/>
  </numFmts>
  <fonts count="8">
    <font>
      <sz val="11.0"/>
      <color theme="1"/>
      <name val="Calibri"/>
      <scheme val="minor"/>
    </font>
    <font>
      <b/>
      <sz val="14.0"/>
      <color rgb="FFFF0000"/>
      <name val="Calibri"/>
    </font>
    <font>
      <sz val="11.0"/>
      <color rgb="FFFF0000"/>
      <name val="Calibri"/>
    </font>
    <font>
      <b/>
      <sz val="11.0"/>
      <color theme="1"/>
      <name val="Calibri"/>
    </font>
    <font>
      <sz val="11.0"/>
      <color theme="1"/>
      <name val="Calibri"/>
    </font>
    <font>
      <b/>
      <i/>
      <sz val="12.0"/>
      <color rgb="FFFF0000"/>
      <name val="Calibri"/>
    </font>
    <font>
      <b/>
      <sz val="12.0"/>
      <color rgb="FFFF0000"/>
      <name val="Calibri"/>
    </font>
    <font>
      <color theme="1"/>
      <name val="Calibri"/>
      <scheme val="minor"/>
    </font>
  </fonts>
  <fills count="6">
    <fill>
      <patternFill patternType="none"/>
    </fill>
    <fill>
      <patternFill patternType="lightGray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C5E0B3"/>
        <bgColor rgb="FFC5E0B3"/>
      </patternFill>
    </fill>
    <fill>
      <patternFill patternType="solid">
        <fgColor rgb="FFDEEAF6"/>
        <bgColor rgb="FFDEEAF6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9" xfId="0" applyFont="1" applyNumberFormat="1"/>
    <xf borderId="0" fillId="0" fontId="3" numFmtId="0" xfId="0" applyAlignment="1" applyFont="1">
      <alignment horizontal="right"/>
    </xf>
    <xf borderId="0" fillId="0" fontId="4" numFmtId="0" xfId="0" applyFont="1"/>
    <xf borderId="0" fillId="0" fontId="4" numFmtId="164" xfId="0" applyFont="1" applyNumberFormat="1"/>
    <xf borderId="0" fillId="0" fontId="4" numFmtId="165" xfId="0" applyFont="1" applyNumberFormat="1"/>
    <xf borderId="0" fillId="0" fontId="5" numFmtId="0" xfId="0" applyFont="1"/>
    <xf borderId="0" fillId="0" fontId="3" numFmtId="164" xfId="0" applyFont="1" applyNumberFormat="1"/>
    <xf borderId="0" fillId="0" fontId="4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2" numFmtId="164" xfId="0" applyFont="1" applyNumberFormat="1"/>
    <xf borderId="0" fillId="0" fontId="6" numFmtId="0" xfId="0" applyFont="1"/>
    <xf borderId="0" fillId="0" fontId="4" numFmtId="166" xfId="0" applyFont="1" applyNumberFormat="1"/>
    <xf borderId="1" fillId="2" fontId="4" numFmtId="0" xfId="0" applyBorder="1" applyFill="1" applyFont="1"/>
    <xf borderId="0" fillId="0" fontId="3" numFmtId="0" xfId="0" applyAlignment="1" applyFont="1">
      <alignment horizontal="right" readingOrder="0"/>
    </xf>
    <xf borderId="1" fillId="3" fontId="4" numFmtId="0" xfId="0" applyAlignment="1" applyBorder="1" applyFill="1" applyFont="1">
      <alignment horizontal="right" readingOrder="0"/>
    </xf>
    <xf borderId="0" fillId="0" fontId="7" numFmtId="0" xfId="0" applyFont="1"/>
    <xf borderId="0" fillId="0" fontId="4" numFmtId="167" xfId="0" applyFont="1" applyNumberFormat="1"/>
    <xf borderId="1" fillId="2" fontId="4" numFmtId="164" xfId="0" applyBorder="1" applyFont="1" applyNumberFormat="1"/>
    <xf borderId="0" fillId="0" fontId="4" numFmtId="164" xfId="0" applyAlignment="1" applyFont="1" applyNumberFormat="1">
      <alignment horizontal="right"/>
    </xf>
    <xf borderId="0" fillId="0" fontId="4" numFmtId="167" xfId="0" applyAlignment="1" applyFont="1" applyNumberFormat="1">
      <alignment horizontal="right"/>
    </xf>
    <xf borderId="1" fillId="3" fontId="3" numFmtId="164" xfId="0" applyAlignment="1" applyBorder="1" applyFont="1" applyNumberFormat="1">
      <alignment horizontal="right"/>
    </xf>
    <xf borderId="1" fillId="3" fontId="4" numFmtId="164" xfId="0" applyBorder="1" applyFont="1" applyNumberFormat="1"/>
    <xf borderId="1" fillId="3" fontId="4" numFmtId="164" xfId="0" applyAlignment="1" applyBorder="1" applyFont="1" applyNumberFormat="1">
      <alignment horizontal="right"/>
    </xf>
    <xf borderId="1" fillId="4" fontId="4" numFmtId="167" xfId="0" applyAlignment="1" applyBorder="1" applyFill="1" applyFont="1" applyNumberFormat="1">
      <alignment horizontal="right"/>
    </xf>
    <xf borderId="1" fillId="4" fontId="4" numFmtId="164" xfId="0" applyBorder="1" applyFont="1" applyNumberFormat="1"/>
    <xf borderId="1" fillId="4" fontId="4" numFmtId="167" xfId="0" applyBorder="1" applyFont="1" applyNumberFormat="1"/>
    <xf borderId="1" fillId="5" fontId="4" numFmtId="0" xfId="0" applyBorder="1" applyFill="1" applyFont="1"/>
    <xf borderId="1" fillId="5" fontId="3" numFmtId="0" xfId="0" applyAlignment="1" applyBorder="1" applyFont="1">
      <alignment horizontal="right" readingOrder="0"/>
    </xf>
    <xf borderId="1" fillId="5" fontId="4" numFmtId="164" xfId="0" applyAlignment="1" applyBorder="1" applyFont="1" applyNumberFormat="1">
      <alignment horizontal="right"/>
    </xf>
    <xf borderId="1" fillId="5" fontId="4" numFmtId="167" xfId="0" applyAlignment="1" applyBorder="1" applyFont="1" applyNumberFormat="1">
      <alignment horizontal="right"/>
    </xf>
    <xf borderId="1" fillId="2" fontId="4" numFmtId="167" xfId="0" applyAlignment="1" applyBorder="1" applyFont="1" applyNumberFormat="1">
      <alignment horizontal="right"/>
    </xf>
    <xf borderId="0" fillId="0" fontId="3" numFmtId="164" xfId="0" applyAlignment="1" applyFont="1" applyNumberFormat="1">
      <alignment horizontal="right"/>
    </xf>
    <xf borderId="1" fillId="2" fontId="2" numFmtId="164" xfId="0" applyBorder="1" applyFont="1" applyNumberFormat="1"/>
    <xf borderId="1" fillId="5" fontId="2" numFmtId="167" xfId="0" applyAlignment="1" applyBorder="1" applyFont="1" applyNumberForma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3" max="3" width="15.14"/>
    <col customWidth="1" min="4" max="4" width="15.71"/>
    <col customWidth="1" min="5" max="5" width="15.0"/>
    <col customWidth="1" min="6" max="6" width="20.0"/>
    <col customWidth="1" min="7" max="7" width="17.14"/>
    <col customWidth="1" min="8" max="8" width="13.71"/>
    <col customWidth="1" min="9" max="9" width="15.0"/>
    <col customWidth="1" min="10" max="15" width="8.71"/>
    <col customWidth="1" min="16" max="16" width="15.43"/>
    <col customWidth="1" min="17" max="17" width="13.57"/>
    <col customWidth="1" min="18" max="19" width="8.71"/>
    <col customWidth="1" min="20" max="20" width="12.71"/>
    <col customWidth="1" min="21" max="21" width="8.71"/>
    <col customWidth="1" min="22" max="22" width="14.71"/>
    <col customWidth="1" min="23" max="26" width="8.71"/>
  </cols>
  <sheetData>
    <row r="1" ht="19.5" customHeight="1">
      <c r="A1" s="1" t="s">
        <v>0</v>
      </c>
      <c r="D1" s="2"/>
      <c r="E1" s="3"/>
    </row>
    <row r="2" ht="19.5" customHeight="1">
      <c r="A2" s="1" t="s">
        <v>1</v>
      </c>
      <c r="D2" s="2">
        <v>0.1</v>
      </c>
      <c r="E2" s="3" t="s">
        <v>2</v>
      </c>
    </row>
    <row r="3" ht="14.25" customHeight="1">
      <c r="B3" s="4" t="s">
        <v>3</v>
      </c>
      <c r="C3" s="5">
        <v>1.0E8</v>
      </c>
      <c r="D3" s="4">
        <v>1.0</v>
      </c>
      <c r="E3" s="5">
        <f t="shared" ref="E3:E7" si="1">C3*D3</f>
        <v>100000000</v>
      </c>
    </row>
    <row r="4" ht="14.25" customHeight="1">
      <c r="B4" s="4" t="s">
        <v>4</v>
      </c>
      <c r="C4" s="5">
        <v>1.0E8</v>
      </c>
      <c r="D4" s="6">
        <f>1/1.1^1</f>
        <v>0.9090909091</v>
      </c>
      <c r="E4" s="5">
        <f t="shared" si="1"/>
        <v>90909090.91</v>
      </c>
    </row>
    <row r="5" ht="14.25" customHeight="1">
      <c r="B5" s="4" t="s">
        <v>5</v>
      </c>
      <c r="C5" s="5">
        <v>1.0E8</v>
      </c>
      <c r="D5" s="6">
        <f>1/1.1^2</f>
        <v>0.826446281</v>
      </c>
      <c r="E5" s="5">
        <f t="shared" si="1"/>
        <v>82644628.1</v>
      </c>
    </row>
    <row r="6" ht="14.25" customHeight="1">
      <c r="B6" s="4" t="s">
        <v>6</v>
      </c>
      <c r="C6" s="5">
        <v>1.0E8</v>
      </c>
      <c r="D6" s="6">
        <f>1/1.1^3</f>
        <v>0.7513148009</v>
      </c>
      <c r="E6" s="5">
        <f t="shared" si="1"/>
        <v>75131480.09</v>
      </c>
    </row>
    <row r="7" ht="14.25" customHeight="1">
      <c r="B7" s="4" t="s">
        <v>7</v>
      </c>
      <c r="C7" s="5">
        <v>1.0E8</v>
      </c>
      <c r="D7" s="6">
        <f>1/1.1^4</f>
        <v>0.6830134554</v>
      </c>
      <c r="E7" s="5">
        <f t="shared" si="1"/>
        <v>68301345.54</v>
      </c>
      <c r="F7" s="7" t="s">
        <v>8</v>
      </c>
    </row>
    <row r="8" ht="14.25" customHeight="1">
      <c r="C8" s="8">
        <f>SUM(C3:C7)</f>
        <v>500000000</v>
      </c>
      <c r="E8" s="8">
        <f>SUM(E4:E7)</f>
        <v>316986544.6</v>
      </c>
      <c r="F8" s="9" t="s">
        <v>9</v>
      </c>
      <c r="G8" s="5">
        <f>E8+G10</f>
        <v>416986544.6</v>
      </c>
    </row>
    <row r="9" ht="14.25" customHeight="1">
      <c r="F9" s="10" t="s">
        <v>10</v>
      </c>
      <c r="G9" s="11">
        <f>E8</f>
        <v>316986544.6</v>
      </c>
    </row>
    <row r="10" ht="14.25" customHeight="1">
      <c r="F10" s="10" t="s">
        <v>11</v>
      </c>
      <c r="G10" s="11">
        <f>E3</f>
        <v>100000000</v>
      </c>
      <c r="K10" s="12" t="s">
        <v>12</v>
      </c>
      <c r="Q10" s="12" t="s">
        <v>13</v>
      </c>
    </row>
    <row r="11" ht="14.25" customHeight="1">
      <c r="K11" s="4" t="s">
        <v>14</v>
      </c>
      <c r="Q11" s="13">
        <f>G8/5</f>
        <v>83397308.93</v>
      </c>
      <c r="U11" s="14" t="s">
        <v>15</v>
      </c>
      <c r="V11" s="14"/>
    </row>
    <row r="12" ht="14.25" customHeight="1">
      <c r="B12" s="15" t="s">
        <v>16</v>
      </c>
      <c r="C12" s="15" t="s">
        <v>17</v>
      </c>
      <c r="D12" s="15" t="s">
        <v>18</v>
      </c>
      <c r="E12" s="15" t="s">
        <v>19</v>
      </c>
      <c r="F12" s="15" t="s">
        <v>20</v>
      </c>
      <c r="H12" s="16" t="s">
        <v>21</v>
      </c>
      <c r="I12" s="16" t="s">
        <v>22</v>
      </c>
      <c r="K12" s="17">
        <v>1.1</v>
      </c>
      <c r="L12" s="4" t="s">
        <v>23</v>
      </c>
      <c r="N12" s="4" t="s">
        <v>24</v>
      </c>
      <c r="P12" s="18">
        <f>E13</f>
        <v>31698654.46</v>
      </c>
      <c r="Q12" s="17">
        <v>2.1</v>
      </c>
      <c r="R12" s="4" t="s">
        <v>25</v>
      </c>
      <c r="T12" s="13">
        <f>Q11</f>
        <v>83397308.93</v>
      </c>
      <c r="V12" s="19">
        <f>G8-T12</f>
        <v>333589235.7</v>
      </c>
    </row>
    <row r="13" ht="14.25" customHeight="1">
      <c r="A13" s="4" t="s">
        <v>4</v>
      </c>
      <c r="B13" s="20">
        <f>E8</f>
        <v>316986544.6</v>
      </c>
      <c r="C13" s="20">
        <v>0.0</v>
      </c>
      <c r="D13" s="20">
        <f t="shared" ref="D13:D17" si="2">B13-C13</f>
        <v>316986544.6</v>
      </c>
      <c r="E13" s="21">
        <f t="shared" ref="E13:E17" si="3">D13*10%</f>
        <v>31698654.46</v>
      </c>
      <c r="F13" s="22">
        <f>D13+E13</f>
        <v>348685199.1</v>
      </c>
      <c r="H13" s="23">
        <f>C4</f>
        <v>100000000</v>
      </c>
      <c r="I13" s="23">
        <f t="shared" ref="I13:I14" si="4">F13-H13</f>
        <v>248685199.1</v>
      </c>
      <c r="N13" s="4" t="s">
        <v>26</v>
      </c>
      <c r="P13" s="18">
        <f>P12</f>
        <v>31698654.46</v>
      </c>
      <c r="R13" s="4" t="s">
        <v>27</v>
      </c>
      <c r="T13" s="13">
        <f>T12</f>
        <v>83397308.93</v>
      </c>
    </row>
    <row r="14" ht="14.25" customHeight="1">
      <c r="A14" s="4" t="s">
        <v>5</v>
      </c>
      <c r="B14" s="24">
        <f t="shared" ref="B14:B17" si="5">F13</f>
        <v>348685199.1</v>
      </c>
      <c r="C14" s="20">
        <f t="shared" ref="C14:C17" si="6">C4</f>
        <v>100000000</v>
      </c>
      <c r="D14" s="20">
        <f t="shared" si="2"/>
        <v>248685199.1</v>
      </c>
      <c r="E14" s="21">
        <f t="shared" si="3"/>
        <v>24868519.91</v>
      </c>
      <c r="F14" s="25">
        <f t="shared" ref="F14:F17" si="7">B14-C14+E14</f>
        <v>273553719</v>
      </c>
      <c r="H14" s="26">
        <f>H13</f>
        <v>100000000</v>
      </c>
      <c r="I14" s="27">
        <f t="shared" si="4"/>
        <v>173553719</v>
      </c>
      <c r="K14" s="17">
        <v>1.2</v>
      </c>
      <c r="L14" s="4" t="s">
        <v>17</v>
      </c>
      <c r="N14" s="4" t="s">
        <v>28</v>
      </c>
    </row>
    <row r="15" ht="14.25" customHeight="1">
      <c r="A15" s="4" t="s">
        <v>6</v>
      </c>
      <c r="B15" s="20">
        <f t="shared" si="5"/>
        <v>273553719</v>
      </c>
      <c r="C15" s="20">
        <f t="shared" si="6"/>
        <v>100000000</v>
      </c>
      <c r="D15" s="20">
        <f t="shared" si="2"/>
        <v>173553719</v>
      </c>
      <c r="E15" s="21">
        <f t="shared" si="3"/>
        <v>17355371.9</v>
      </c>
      <c r="F15" s="21">
        <f t="shared" si="7"/>
        <v>190909090.9</v>
      </c>
      <c r="K15" s="4" t="s">
        <v>29</v>
      </c>
    </row>
    <row r="16" ht="14.25" customHeight="1">
      <c r="A16" s="4" t="s">
        <v>7</v>
      </c>
      <c r="B16" s="20">
        <f t="shared" si="5"/>
        <v>190909090.9</v>
      </c>
      <c r="C16" s="20">
        <f t="shared" si="6"/>
        <v>100000000</v>
      </c>
      <c r="D16" s="20">
        <f t="shared" si="2"/>
        <v>90909090.91</v>
      </c>
      <c r="E16" s="21">
        <f t="shared" si="3"/>
        <v>9090909.091</v>
      </c>
      <c r="F16" s="21">
        <f t="shared" si="7"/>
        <v>100000000</v>
      </c>
      <c r="K16" s="17">
        <v>1.1</v>
      </c>
      <c r="L16" s="4" t="s">
        <v>17</v>
      </c>
      <c r="N16" s="4" t="s">
        <v>30</v>
      </c>
      <c r="P16" s="5">
        <f>C14</f>
        <v>100000000</v>
      </c>
    </row>
    <row r="17" ht="14.25" customHeight="1">
      <c r="A17" s="4" t="s">
        <v>31</v>
      </c>
      <c r="B17" s="20">
        <f t="shared" si="5"/>
        <v>100000000</v>
      </c>
      <c r="C17" s="20">
        <f t="shared" si="6"/>
        <v>100000000</v>
      </c>
      <c r="D17" s="20">
        <f t="shared" si="2"/>
        <v>-0.0000001341104507</v>
      </c>
      <c r="E17" s="21">
        <f t="shared" si="3"/>
        <v>-0.00000001341104507</v>
      </c>
      <c r="F17" s="21">
        <f t="shared" si="7"/>
        <v>-0.0000001475214958</v>
      </c>
      <c r="N17" s="4" t="s">
        <v>32</v>
      </c>
      <c r="P17" s="5">
        <f>P16</f>
        <v>100000000</v>
      </c>
    </row>
    <row r="18" ht="14.25" customHeight="1">
      <c r="K18" s="17">
        <v>1.2</v>
      </c>
      <c r="L18" s="4" t="s">
        <v>23</v>
      </c>
      <c r="N18" s="4" t="s">
        <v>24</v>
      </c>
      <c r="P18" s="18">
        <f>E14</f>
        <v>24868519.91</v>
      </c>
    </row>
    <row r="19" ht="20.25" customHeight="1">
      <c r="A19" s="1" t="s">
        <v>33</v>
      </c>
      <c r="D19" s="2">
        <v>0.1</v>
      </c>
      <c r="E19" s="3" t="s">
        <v>2</v>
      </c>
      <c r="N19" s="4" t="s">
        <v>26</v>
      </c>
      <c r="P19" s="18">
        <f>P18</f>
        <v>24868519.91</v>
      </c>
    </row>
    <row r="20" ht="14.25" customHeight="1">
      <c r="B20" s="4" t="s">
        <v>4</v>
      </c>
      <c r="C20" s="5">
        <v>1.0E8</v>
      </c>
      <c r="D20" s="6">
        <f>1/1.1^1</f>
        <v>0.9090909091</v>
      </c>
      <c r="E20" s="5">
        <f t="shared" ref="E20:E24" si="8">C20*D20</f>
        <v>90909090.91</v>
      </c>
    </row>
    <row r="21" ht="14.25" customHeight="1">
      <c r="B21" s="4" t="s">
        <v>5</v>
      </c>
      <c r="C21" s="5">
        <v>1.0E8</v>
      </c>
      <c r="D21" s="6">
        <f>1/1.1^2</f>
        <v>0.826446281</v>
      </c>
      <c r="E21" s="5">
        <f t="shared" si="8"/>
        <v>82644628.1</v>
      </c>
    </row>
    <row r="22" ht="14.25" customHeight="1">
      <c r="B22" s="4" t="s">
        <v>6</v>
      </c>
      <c r="C22" s="5">
        <v>1.0E8</v>
      </c>
      <c r="D22" s="6">
        <f>1/1.1^3</f>
        <v>0.7513148009</v>
      </c>
      <c r="E22" s="5">
        <f t="shared" si="8"/>
        <v>75131480.09</v>
      </c>
    </row>
    <row r="23" ht="14.25" customHeight="1">
      <c r="B23" s="4" t="s">
        <v>7</v>
      </c>
      <c r="C23" s="5">
        <v>1.0E8</v>
      </c>
      <c r="D23" s="6">
        <f>1/1.1^4</f>
        <v>0.6830134554</v>
      </c>
      <c r="E23" s="5">
        <f t="shared" si="8"/>
        <v>68301345.54</v>
      </c>
    </row>
    <row r="24" ht="14.25" customHeight="1">
      <c r="B24" s="4" t="s">
        <v>31</v>
      </c>
      <c r="C24" s="5">
        <v>1.0E8</v>
      </c>
      <c r="D24" s="6">
        <f>1/1.1^5</f>
        <v>0.6209213231</v>
      </c>
      <c r="E24" s="5">
        <f t="shared" si="8"/>
        <v>62092132.31</v>
      </c>
      <c r="F24" s="7" t="s">
        <v>8</v>
      </c>
    </row>
    <row r="25" ht="14.25" customHeight="1">
      <c r="C25" s="8">
        <f>SUM(C20:C24)</f>
        <v>500000000</v>
      </c>
      <c r="E25" s="8">
        <f>SUM(E20:E24)</f>
        <v>379078676.9</v>
      </c>
      <c r="F25" s="9" t="s">
        <v>9</v>
      </c>
      <c r="G25" s="5">
        <f>E25</f>
        <v>379078676.9</v>
      </c>
    </row>
    <row r="26" ht="14.25" customHeight="1">
      <c r="F26" s="9" t="s">
        <v>10</v>
      </c>
      <c r="G26" s="5">
        <f>G25</f>
        <v>379078676.9</v>
      </c>
    </row>
    <row r="27" ht="14.25" customHeight="1">
      <c r="K27" s="12" t="s">
        <v>12</v>
      </c>
      <c r="Q27" s="12" t="s">
        <v>13</v>
      </c>
    </row>
    <row r="28" ht="14.25" customHeight="1">
      <c r="K28" s="4" t="s">
        <v>14</v>
      </c>
      <c r="Q28" s="13">
        <f>G25/5</f>
        <v>75815735.39</v>
      </c>
      <c r="U28" s="14" t="s">
        <v>15</v>
      </c>
      <c r="V28" s="14"/>
    </row>
    <row r="29" ht="14.25" customHeight="1">
      <c r="A29" s="28"/>
      <c r="B29" s="29" t="s">
        <v>16</v>
      </c>
      <c r="C29" s="29" t="s">
        <v>19</v>
      </c>
      <c r="D29" s="29" t="s">
        <v>17</v>
      </c>
      <c r="E29" s="29" t="s">
        <v>20</v>
      </c>
      <c r="F29" s="3"/>
      <c r="H29" s="16" t="s">
        <v>21</v>
      </c>
      <c r="I29" s="16" t="s">
        <v>22</v>
      </c>
      <c r="K29" s="17">
        <v>1.1</v>
      </c>
      <c r="L29" s="4" t="s">
        <v>23</v>
      </c>
      <c r="N29" s="4" t="s">
        <v>24</v>
      </c>
      <c r="P29" s="18">
        <f>C30</f>
        <v>37907867.69</v>
      </c>
      <c r="Q29" s="17">
        <v>2.1</v>
      </c>
      <c r="R29" s="4" t="s">
        <v>25</v>
      </c>
      <c r="T29" s="13">
        <f>Q28</f>
        <v>75815735.39</v>
      </c>
      <c r="V29" s="19">
        <f>G25-Q28</f>
        <v>303262941.6</v>
      </c>
    </row>
    <row r="30" ht="14.25" customHeight="1">
      <c r="A30" s="28" t="s">
        <v>4</v>
      </c>
      <c r="B30" s="30">
        <f>E25</f>
        <v>379078676.9</v>
      </c>
      <c r="C30" s="31">
        <f t="shared" ref="C30:C34" si="9">B30*10%</f>
        <v>37907867.69</v>
      </c>
      <c r="D30" s="30">
        <f t="shared" ref="D30:D34" si="10">C20</f>
        <v>100000000</v>
      </c>
      <c r="E30" s="32">
        <f t="shared" ref="E30:E34" si="11">B30+C30-D30</f>
        <v>316986544.6</v>
      </c>
      <c r="F30" s="33"/>
      <c r="H30" s="19">
        <f>E30-I30</f>
        <v>68301345.54</v>
      </c>
      <c r="I30" s="34">
        <f>E31</f>
        <v>248685199.1</v>
      </c>
      <c r="N30" s="4" t="s">
        <v>26</v>
      </c>
      <c r="P30" s="18">
        <f>P29</f>
        <v>37907867.69</v>
      </c>
      <c r="R30" s="4" t="s">
        <v>27</v>
      </c>
      <c r="T30" s="13">
        <f>T29</f>
        <v>75815735.39</v>
      </c>
    </row>
    <row r="31" ht="14.25" customHeight="1">
      <c r="A31" s="28" t="s">
        <v>5</v>
      </c>
      <c r="B31" s="30">
        <f t="shared" ref="B31:B34" si="12">E30</f>
        <v>316986544.6</v>
      </c>
      <c r="C31" s="31">
        <f t="shared" si="9"/>
        <v>31698654.46</v>
      </c>
      <c r="D31" s="30">
        <f t="shared" si="10"/>
        <v>100000000</v>
      </c>
      <c r="E31" s="35">
        <f t="shared" si="11"/>
        <v>248685199.1</v>
      </c>
      <c r="F31" s="21"/>
      <c r="K31" s="17">
        <v>1.2</v>
      </c>
      <c r="L31" s="4" t="s">
        <v>17</v>
      </c>
      <c r="N31" s="4" t="s">
        <v>30</v>
      </c>
      <c r="P31" s="5">
        <f>D30</f>
        <v>100000000</v>
      </c>
    </row>
    <row r="32" ht="14.25" customHeight="1">
      <c r="A32" s="28" t="s">
        <v>6</v>
      </c>
      <c r="B32" s="30">
        <f t="shared" si="12"/>
        <v>248685199.1</v>
      </c>
      <c r="C32" s="31">
        <f t="shared" si="9"/>
        <v>24868519.91</v>
      </c>
      <c r="D32" s="30">
        <f t="shared" si="10"/>
        <v>100000000</v>
      </c>
      <c r="E32" s="31">
        <f t="shared" si="11"/>
        <v>173553719</v>
      </c>
      <c r="F32" s="21"/>
      <c r="K32" s="4" t="s">
        <v>29</v>
      </c>
      <c r="N32" s="4" t="s">
        <v>32</v>
      </c>
      <c r="P32" s="5">
        <f>P31</f>
        <v>100000000</v>
      </c>
    </row>
    <row r="33" ht="14.25" customHeight="1">
      <c r="A33" s="28" t="s">
        <v>7</v>
      </c>
      <c r="B33" s="30">
        <f t="shared" si="12"/>
        <v>173553719</v>
      </c>
      <c r="C33" s="31">
        <f t="shared" si="9"/>
        <v>17355371.9</v>
      </c>
      <c r="D33" s="30">
        <f t="shared" si="10"/>
        <v>100000000</v>
      </c>
      <c r="E33" s="31">
        <f t="shared" si="11"/>
        <v>90909090.91</v>
      </c>
      <c r="F33" s="21"/>
      <c r="K33" s="17">
        <v>1.1</v>
      </c>
      <c r="L33" s="4" t="s">
        <v>23</v>
      </c>
      <c r="N33" s="4" t="s">
        <v>24</v>
      </c>
      <c r="P33" s="5">
        <f>C31</f>
        <v>31698654.46</v>
      </c>
    </row>
    <row r="34" ht="14.25" customHeight="1">
      <c r="A34" s="28" t="s">
        <v>31</v>
      </c>
      <c r="B34" s="30">
        <f t="shared" si="12"/>
        <v>90909090.91</v>
      </c>
      <c r="C34" s="31">
        <f t="shared" si="9"/>
        <v>9090909.091</v>
      </c>
      <c r="D34" s="30">
        <f t="shared" si="10"/>
        <v>100000000</v>
      </c>
      <c r="E34" s="31">
        <f t="shared" si="11"/>
        <v>-0.0000001937150955</v>
      </c>
      <c r="F34" s="21"/>
      <c r="N34" s="4" t="s">
        <v>26</v>
      </c>
      <c r="P34" s="5">
        <f>P33</f>
        <v>31698654.46</v>
      </c>
    </row>
    <row r="35" ht="14.25" customHeight="1">
      <c r="A35" s="28"/>
      <c r="B35" s="28"/>
      <c r="C35" s="28"/>
      <c r="D35" s="28"/>
      <c r="E35" s="28"/>
      <c r="K35" s="17">
        <v>1.2</v>
      </c>
      <c r="L35" s="4" t="s">
        <v>17</v>
      </c>
      <c r="N35" s="4" t="s">
        <v>30</v>
      </c>
      <c r="P35" s="18">
        <f>D31</f>
        <v>100000000</v>
      </c>
    </row>
    <row r="36" ht="14.25" customHeight="1">
      <c r="N36" s="4" t="s">
        <v>32</v>
      </c>
      <c r="P36" s="18">
        <f>P35</f>
        <v>100000000</v>
      </c>
    </row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autoFilter ref="$H$29:$I$30"/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2025-04-28T12:33:10Z</dcterms:created>
  <dc:creator>Hang Nguyen Phuong</dc:creator>
</cp:coreProperties>
</file>