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9029"/>
  <workbookPr defaultThemeVersion="124226"/>
  <mc:AlternateContent xmlns:mc="http://schemas.openxmlformats.org/markup-compatibility/2006">
    <mc:Choice Requires="x15">
      <x15ac:absPath xmlns:x15ac="http://schemas.microsoft.com/office/spreadsheetml/2010/11/ac" url="D:\Data\Dao tao\Vietsourcing\T202 CB online\"/>
    </mc:Choice>
  </mc:AlternateContent>
  <bookViews>
    <workbookView xWindow="240" yWindow="60" windowWidth="15120" windowHeight="7700"/>
  </bookViews>
  <sheets>
    <sheet name="BTĐC VD 12" sheetId="13" r:id="rId1"/>
    <sheet name="TH ĐC VD 12" sheetId="12" r:id="rId2"/>
  </sheets>
  <definedNames>
    <definedName name="OLE_LINK11" localSheetId="0">'BTĐC VD 12'!$G$6</definedName>
    <definedName name="OLE_LINK13" localSheetId="0">'BTĐC VD 12'!#REF!</definedName>
  </definedNames>
  <calcPr calcId="162913"/>
</workbook>
</file>

<file path=xl/calcChain.xml><?xml version="1.0" encoding="utf-8"?>
<calcChain xmlns="http://schemas.openxmlformats.org/spreadsheetml/2006/main">
  <c r="C40" i="12" l="1"/>
  <c r="C42" i="12" s="1"/>
  <c r="B40" i="12"/>
  <c r="B42" i="12" s="1"/>
  <c r="D41" i="12"/>
  <c r="C26" i="12"/>
  <c r="B26" i="12"/>
  <c r="X14" i="12"/>
  <c r="W14" i="12"/>
  <c r="U14" i="12"/>
  <c r="P14" i="12"/>
  <c r="O14" i="12"/>
  <c r="N14" i="12"/>
  <c r="M14" i="12"/>
  <c r="J14" i="12"/>
  <c r="I14" i="12"/>
  <c r="H14" i="12"/>
  <c r="G14" i="12"/>
  <c r="X25" i="12"/>
  <c r="X26" i="12" s="1"/>
  <c r="U25" i="12"/>
  <c r="W31" i="12"/>
  <c r="V18" i="12"/>
  <c r="V25" i="12" s="1"/>
  <c r="V7" i="12"/>
  <c r="V14" i="12" s="1"/>
  <c r="U34" i="12"/>
  <c r="U29" i="12"/>
  <c r="T39" i="12"/>
  <c r="T23" i="12" s="1"/>
  <c r="T25" i="12" s="1"/>
  <c r="S34" i="12"/>
  <c r="S23" i="12" s="1"/>
  <c r="S25" i="12" s="1"/>
  <c r="S10" i="12"/>
  <c r="S14" i="12" s="1"/>
  <c r="R39" i="12"/>
  <c r="R23" i="12" s="1"/>
  <c r="R25" i="12" s="1"/>
  <c r="R12" i="12"/>
  <c r="R14" i="12" s="1"/>
  <c r="Q10" i="12"/>
  <c r="Q9" i="12"/>
  <c r="Q36" i="12"/>
  <c r="Q35" i="12"/>
  <c r="Q23" i="12" s="1"/>
  <c r="Q25" i="12" s="1"/>
  <c r="P41" i="12"/>
  <c r="P23" i="12" s="1"/>
  <c r="O39" i="12"/>
  <c r="O23" i="12" s="1"/>
  <c r="O25" i="12" s="1"/>
  <c r="O26" i="12" s="1"/>
  <c r="N30" i="12"/>
  <c r="N23" i="12" s="1"/>
  <c r="N25" i="12" s="1"/>
  <c r="N26" i="12" s="1"/>
  <c r="M41" i="12"/>
  <c r="M23" i="12" s="1"/>
  <c r="M24" i="12"/>
  <c r="L39" i="12"/>
  <c r="L23" i="12" s="1"/>
  <c r="L25" i="12" s="1"/>
  <c r="L12" i="12"/>
  <c r="K8" i="12"/>
  <c r="K14" i="12" s="1"/>
  <c r="K30" i="12"/>
  <c r="K29" i="12"/>
  <c r="J24" i="12"/>
  <c r="I23" i="12"/>
  <c r="I22" i="12"/>
  <c r="I21" i="12"/>
  <c r="H41" i="12"/>
  <c r="G23" i="12"/>
  <c r="G22" i="12"/>
  <c r="G21" i="12"/>
  <c r="G20" i="12"/>
  <c r="F34" i="12"/>
  <c r="F23" i="12" s="1"/>
  <c r="F25" i="12" s="1"/>
  <c r="F26" i="12" s="1"/>
  <c r="F13" i="12"/>
  <c r="F14" i="12" s="1"/>
  <c r="E13" i="12"/>
  <c r="Z13" i="12" s="1"/>
  <c r="E22" i="12"/>
  <c r="E21" i="12"/>
  <c r="E20" i="12"/>
  <c r="F97" i="13"/>
  <c r="E97" i="13"/>
  <c r="E99" i="13" s="1"/>
  <c r="C97" i="13"/>
  <c r="S26" i="12" l="1"/>
  <c r="Z41" i="12"/>
  <c r="U26" i="12"/>
  <c r="M25" i="12"/>
  <c r="M26" i="12" s="1"/>
  <c r="E25" i="12"/>
  <c r="H23" i="12"/>
  <c r="R26" i="12"/>
  <c r="V26" i="12"/>
  <c r="I25" i="12"/>
  <c r="I26" i="12" s="1"/>
  <c r="K23" i="12"/>
  <c r="K25" i="12" s="1"/>
  <c r="K26" i="12" s="1"/>
  <c r="Q14" i="12"/>
  <c r="Q26" i="12" s="1"/>
  <c r="L14" i="12"/>
  <c r="L26" i="12" s="1"/>
  <c r="Z45" i="12"/>
  <c r="D93" i="13"/>
  <c r="W23" i="12" s="1"/>
  <c r="W25" i="12" s="1"/>
  <c r="W26" i="12" s="1"/>
  <c r="D81" i="13"/>
  <c r="T12" i="12" s="1"/>
  <c r="T14" i="12" s="1"/>
  <c r="T26" i="12" s="1"/>
  <c r="D63" i="13"/>
  <c r="P24" i="12" s="1"/>
  <c r="P25" i="12" s="1"/>
  <c r="P26" i="12" s="1"/>
  <c r="D37" i="13"/>
  <c r="J23" i="12" s="1"/>
  <c r="J25" i="12" s="1"/>
  <c r="J26" i="12" s="1"/>
  <c r="D28" i="13"/>
  <c r="H24" i="12" s="1"/>
  <c r="H25" i="12" s="1"/>
  <c r="H26" i="12" s="1"/>
  <c r="D24" i="13"/>
  <c r="G24" i="12" s="1"/>
  <c r="D11" i="13"/>
  <c r="Z24" i="12" l="1"/>
  <c r="E11" i="12"/>
  <c r="E14" i="12" s="1"/>
  <c r="E26" i="12" s="1"/>
  <c r="D97" i="13"/>
  <c r="C98" i="13" s="1"/>
  <c r="G25" i="12"/>
  <c r="G26" i="12" s="1"/>
  <c r="Z12" i="12"/>
  <c r="D39" i="12"/>
  <c r="Z39" i="12" s="1"/>
  <c r="D38" i="12"/>
  <c r="Z38" i="12" s="1"/>
  <c r="D36" i="12"/>
  <c r="Z36" i="12" s="1"/>
  <c r="D35" i="12"/>
  <c r="Z35" i="12" s="1"/>
  <c r="D34" i="12"/>
  <c r="Z34" i="12" s="1"/>
  <c r="D33" i="12"/>
  <c r="Z33" i="12" s="1"/>
  <c r="D32" i="12"/>
  <c r="Z32" i="12" s="1"/>
  <c r="D31" i="12"/>
  <c r="Z31" i="12" s="1"/>
  <c r="D30" i="12"/>
  <c r="Z30" i="12" s="1"/>
  <c r="D29" i="12"/>
  <c r="D23" i="12"/>
  <c r="Z23" i="12" s="1"/>
  <c r="D22" i="12"/>
  <c r="Z22" i="12" s="1"/>
  <c r="D21" i="12"/>
  <c r="Z21" i="12" s="1"/>
  <c r="D20" i="12"/>
  <c r="Z20" i="12" s="1"/>
  <c r="D19" i="12"/>
  <c r="Z19" i="12" s="1"/>
  <c r="D18" i="12"/>
  <c r="Z18" i="12" s="1"/>
  <c r="D17" i="12"/>
  <c r="D11" i="12"/>
  <c r="Z11" i="12" s="1"/>
  <c r="D10" i="12"/>
  <c r="Z10" i="12" s="1"/>
  <c r="D9" i="12"/>
  <c r="Z9" i="12" s="1"/>
  <c r="D8" i="12"/>
  <c r="Z8" i="12" s="1"/>
  <c r="D7" i="12"/>
  <c r="Z7" i="12" s="1"/>
  <c r="D6" i="12"/>
  <c r="D14" i="12" s="1"/>
  <c r="D25" i="12" l="1"/>
  <c r="D26" i="12"/>
  <c r="Z6" i="12"/>
  <c r="Z14" i="12" s="1"/>
  <c r="Z17" i="12"/>
  <c r="Z25" i="12" s="1"/>
  <c r="D40" i="12"/>
  <c r="D42" i="12" s="1"/>
  <c r="Z29" i="12"/>
  <c r="Z40" i="12" s="1"/>
  <c r="Z42" i="12" s="1"/>
  <c r="Z44" i="12" s="1"/>
  <c r="Z26" i="12" l="1"/>
  <c r="Z46" i="12"/>
</calcChain>
</file>

<file path=xl/sharedStrings.xml><?xml version="1.0" encoding="utf-8"?>
<sst xmlns="http://schemas.openxmlformats.org/spreadsheetml/2006/main" count="125" uniqueCount="108">
  <si>
    <t>Cộng</t>
  </si>
  <si>
    <t>Nợ TK 411</t>
  </si>
  <si>
    <t>Nợ TK 421</t>
  </si>
  <si>
    <t>Nợ LTTM</t>
  </si>
  <si>
    <t xml:space="preserve">   Có TK 221</t>
  </si>
  <si>
    <t xml:space="preserve">   Có LTTM</t>
  </si>
  <si>
    <t xml:space="preserve">   Có TK 421</t>
  </si>
  <si>
    <t>Nợ TK 414</t>
  </si>
  <si>
    <t>Nợ TK 511</t>
  </si>
  <si>
    <t xml:space="preserve">   Có TK 632</t>
  </si>
  <si>
    <t>Nợ TK 243</t>
  </si>
  <si>
    <t xml:space="preserve">   Có TK 8212</t>
  </si>
  <si>
    <t>Nợ TK 8212</t>
  </si>
  <si>
    <t xml:space="preserve">   Có TK 243</t>
  </si>
  <si>
    <t xml:space="preserve">   Có TK 156</t>
  </si>
  <si>
    <t>Nợ TK 711</t>
  </si>
  <si>
    <t>Nợ TK 214</t>
  </si>
  <si>
    <t xml:space="preserve">   Có TK 214</t>
  </si>
  <si>
    <t xml:space="preserve">   Có TK 811</t>
  </si>
  <si>
    <t>Nợ TK 221</t>
  </si>
  <si>
    <t xml:space="preserve">   Có NCI</t>
  </si>
  <si>
    <t>Tiền</t>
  </si>
  <si>
    <t>Hàng tồn kho</t>
  </si>
  <si>
    <t>Tổng tài sản</t>
  </si>
  <si>
    <t>Tổng nguồn vốn</t>
  </si>
  <si>
    <t>Nợ TK 515</t>
  </si>
  <si>
    <t>Tài sản</t>
  </si>
  <si>
    <t>Công ty M</t>
  </si>
  <si>
    <t>Công ty C</t>
  </si>
  <si>
    <t>Phải thu khách hàng</t>
  </si>
  <si>
    <t>Nguyên giá TSCĐ HH</t>
  </si>
  <si>
    <t>Giá trị HMLK TSCĐ HH</t>
  </si>
  <si>
    <t>Đầu tư vào Công ty con</t>
  </si>
  <si>
    <t>Nguồn vốn</t>
  </si>
  <si>
    <t>Vay và nợ ngắn hạn</t>
  </si>
  <si>
    <t>Phải trả người bán</t>
  </si>
  <si>
    <t>Vay và nợ dài hạn</t>
  </si>
  <si>
    <t>Vốn đầu tư của chủ sở hữu</t>
  </si>
  <si>
    <t>Quỹ đầu tư phát triển</t>
  </si>
  <si>
    <t>Quỹ dự phòng tài chính</t>
  </si>
  <si>
    <t>Lợi nhuận chưa phân phối</t>
  </si>
  <si>
    <t>Doanh thu bán hàng và cung cấp dịch vụ</t>
  </si>
  <si>
    <t>Giá vốn hàng bán</t>
  </si>
  <si>
    <t>Doanh thu hoạt động tài chính</t>
  </si>
  <si>
    <t>Chi phí tài chính</t>
  </si>
  <si>
    <t>Chi phí bán hàng</t>
  </si>
  <si>
    <t>Chi phí quản lý doanh nghiệp</t>
  </si>
  <si>
    <t>Thu nhập khác</t>
  </si>
  <si>
    <t>Chi phí khác</t>
  </si>
  <si>
    <t>Chi phí thuế TNDN hiện hành</t>
  </si>
  <si>
    <t>Chi phí thuế TNDN hoãn lại</t>
  </si>
  <si>
    <t>Lợi nhuận sau thuế TNDN</t>
  </si>
  <si>
    <t>Sau điều chỉnh</t>
  </si>
  <si>
    <t>Nợ TK 642 (phân bổ 2008)</t>
  </si>
  <si>
    <t>Nợ TK 421 (phân bổ 2007)</t>
  </si>
  <si>
    <t>Tách lợi ích của cổ đông thiểu số tại ngày đầu kỳ (1/1/2008)</t>
  </si>
  <si>
    <t>Nợ TK 415</t>
  </si>
  <si>
    <t xml:space="preserve">Tách lợi ích của cổ đông thiểu số phát sinh trong năm. </t>
  </si>
  <si>
    <t>Nợ Lợi nhuận sau thuế của NCI (P/L)</t>
  </si>
  <si>
    <t xml:space="preserve">   Có LICĐ KKS (B/S)</t>
  </si>
  <si>
    <t>Ghi nhận ảnh hưởng của việc trích lập các quỹ từ LNST chưa phân phối trong năm</t>
  </si>
  <si>
    <t>Lập bút toán (BT) điều chỉnh khoản đầu tư của Công ty mẹ M trong vốn chủ sở hữu của Công ty con C tại ngày mua</t>
  </si>
  <si>
    <t>Phân bổ lợi thế thương mại năm 2008 và ghi nhận lợi thế thương mại đã phân bổ lũy kế đến đầu năm 2008</t>
  </si>
  <si>
    <t>Nợ TK 415 (200 triệu * 20%)</t>
  </si>
  <si>
    <t>Nợ TK 414 (600 triệu * 20%)</t>
  </si>
  <si>
    <t>Điều chỉnh ảnh hưởng của việc chi trả cổ tức cho các cổ đông thiểu số trong năm là 140 triệu (700 triệu x 20%)</t>
  </si>
  <si>
    <t xml:space="preserve">Nợ Lợi ích của cổ đông thiểu số(B/S)  </t>
  </si>
  <si>
    <t>Loại trừ doanh thu, giá vốn và lãi chưa thực hiện từ giao dịch bán hàng hóa giữa Công ty con C và Công ty mẹ M</t>
  </si>
  <si>
    <t>Tài sản thuế TNDN hoãn lại phát sinh từ việc loại trừ lãi chưa thực hiện trong giá trị hàng tồn kho cuối năm là 28 triệu đồng (100 x 28%)</t>
  </si>
  <si>
    <t>Điều chỉnh Lợi nhuận sau thuế của cổ đông thiểu số từ lợi nhuận sau thuế phát sinh trong năm do ảnh hưởng của việc loại trừ lợi nhuận chưa thực hiện trong hàng tồn kho cuối kỳ do Công ty con C bán cho Công ty mẹ M 14,4 triệu (20% x(100 triệu – 28 triệu))</t>
  </si>
  <si>
    <t>Nợ LICĐ KKS (B/S)</t>
  </si>
  <si>
    <t xml:space="preserve">     Có Lợi nhuận sau thuế của cổ đông KKS (P/L)</t>
  </si>
  <si>
    <t>Loại trừ ảnh hưởng của lãi chưa thực hiện tại thời điểm đầu năm phát sinh từ giao dịch mua hàng nội bộ trong năm trước</t>
  </si>
  <si>
    <t>Điều chỉnh ảnh hưởng của thuế TNDN phát sinh từ lãi chưa thực hiện trong giá trị hàng tồn kho đầu kỳ. Thuế thu nhập hoãn lại tương ứng với lãi chưa thực hiện trong hàng tồn kho đầu kỳ là 22,4 triệu (80 triệu x 28%)</t>
  </si>
  <si>
    <t>Điều chỉnh Lợi nhuận sau thuế của cổ đông thiểu số từ lợi nhuận sau thuế phát sinh trong năm do ảnh hưởng của việc loại trừ lợi nhuận chưa thực hiện trong hàng tồn kho đầu năm do Công ty con C bán cho Công ty mẹ M 11,52 triệu (20% x (80 triệu – 22,4 triệu))</t>
  </si>
  <si>
    <t>Nợ Lợi nhuận sau thuế của CĐ KKS (P/L)</t>
  </si>
  <si>
    <t xml:space="preserve">   Có NCI (B/S)</t>
  </si>
  <si>
    <t>Điều chỉnh lại giá trị thiết bị quản lý Cty mẹ M bán cho Cty con C. (nguyên giá ban đầu của TSCĐ là 200 triệu)</t>
  </si>
  <si>
    <t>Điều chỉnh ảnh hưởng của thuế thu nhập doanh nghiệp hoãn lại phát sinh từ việc loại trừ lãi chưa thực hiện trong giao dịch bán tài sản cố định giữa Cty mẹ M và Cty con C là 1,4 triệu (5 x 28%).</t>
  </si>
  <si>
    <t>Điều chỉnh ảnh hưởng của chi phí khấu hao.</t>
  </si>
  <si>
    <t xml:space="preserve">   Có TK 642</t>
  </si>
  <si>
    <t>Ảnh hưởng về thuế thu nhập doanh nghiệp của việc điều chỉnh chi phí khấu hao là 0,1568 triệu (0,56 triệu x 28%)</t>
  </si>
  <si>
    <t>Loại trừ doanh thu từ hợp đồng hỗ trợ kỹ thuật giữa Cty mẹ M và Cty con C.</t>
  </si>
  <si>
    <t>Loại trừ Nợ phải thu khách hàng và phải trả người cung cấp tại thời điểm cuối năm</t>
  </si>
  <si>
    <t>Nợ TK 331</t>
  </si>
  <si>
    <t xml:space="preserve">   Có TK 131</t>
  </si>
  <si>
    <t>Loại trừ cổ tức đã nhận trong năm</t>
  </si>
  <si>
    <t>BCĐKT</t>
  </si>
  <si>
    <t>KQKD</t>
  </si>
  <si>
    <t>Ảnh hưởng đến</t>
  </si>
  <si>
    <t>Số BTĐC</t>
  </si>
  <si>
    <t>Diễn giải và tài khoản</t>
  </si>
  <si>
    <t>Nợ</t>
  </si>
  <si>
    <t>Có</t>
  </si>
  <si>
    <t>Cộng tổng đ/c</t>
  </si>
  <si>
    <t>Check đến lỗ (lãi)</t>
  </si>
  <si>
    <t>Check cân đối</t>
  </si>
  <si>
    <t>BTĐC</t>
  </si>
  <si>
    <t>Lợi thế thương mại</t>
  </si>
  <si>
    <t>Lợi ích CĐKKS</t>
  </si>
  <si>
    <t>- Lợi nhuận phân bổ cho CĐKKS</t>
  </si>
  <si>
    <t>- Lơi nhuận phân bổ cho CĐ Cty mẹ</t>
  </si>
  <si>
    <t>Lợi nhuận trong Công ty LD, LK</t>
  </si>
  <si>
    <t>Tài sản thuế TN hoãn lại</t>
  </si>
  <si>
    <t>Check B/S</t>
  </si>
  <si>
    <t>Check P/L</t>
  </si>
  <si>
    <t>Từ BTĐC</t>
  </si>
  <si>
    <t>Chenh lệch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</si>
</sst>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 _₫_-;\-* #,##0.00\ _₫_-;_-* &quot;-&quot;??\ _₫_-;_-@_-"/>
    <numFmt numFmtId="164" formatCode="_-* #,##0\ _₫_-;\-* #,##0\ _₫_-;_-* &quot;-&quot;??\ _₫_-;_-@_-"/>
    <numFmt numFmtId="165" formatCode="_-* #,##0.000\ _₫_-;\-* #,##0.000\ _₫_-;_-* &quot;-&quot;??\ _₫_-;_-@_-"/>
  </numFmts>
  <fonts count="7" x14ac:knownFonts="1">
    <font>
      <sz val="11"/>
      <color theme="1"/>
      <name val="Arial"/>
      <family val="2"/>
      <charset val="163"/>
      <scheme val="minor"/>
    </font>
    <font>
      <sz val="11"/>
      <color theme="1"/>
      <name val="Arial"/>
      <family val="2"/>
      <charset val="163"/>
      <scheme val="minor"/>
    </font>
    <font>
      <sz val="10"/>
      <color theme="1"/>
      <name val="Times New Roman"/>
      <family val="1"/>
    </font>
    <font>
      <b/>
      <sz val="10"/>
      <color theme="1"/>
      <name val="Times New Roman"/>
      <family val="1"/>
    </font>
    <font>
      <sz val="9"/>
      <color theme="1"/>
      <name val="Times New Roman"/>
      <family val="1"/>
    </font>
    <font>
      <b/>
      <sz val="9"/>
      <color theme="1"/>
      <name val="Times New Roman"/>
      <family val="1"/>
    </font>
    <font>
      <sz val="10"/>
      <color rgb="FFFF0000"/>
      <name val="Times New Roman"/>
      <family val="1"/>
    </font>
  </fonts>
  <fills count="6">
    <fill>
      <patternFill patternType="none"/>
    </fill>
    <fill>
      <patternFill patternType="gray125"/>
    </fill>
    <fill>
      <patternFill patternType="solid">
        <fgColor theme="6" tint="0.59999389629810485"/>
        <bgColor indexed="64"/>
      </patternFill>
    </fill>
    <fill>
      <patternFill patternType="solid">
        <fgColor theme="9" tint="0.59999389629810485"/>
        <bgColor indexed="64"/>
      </patternFill>
    </fill>
    <fill>
      <patternFill patternType="solid">
        <fgColor theme="6" tint="0.39997558519241921"/>
        <bgColor indexed="64"/>
      </patternFill>
    </fill>
    <fill>
      <patternFill patternType="solid">
        <fgColor rgb="FFFFFF00"/>
        <bgColor indexed="64"/>
      </patternFill>
    </fill>
  </fills>
  <borders count="2">
    <border>
      <left/>
      <right/>
      <top/>
      <bottom/>
      <diagonal/>
    </border>
    <border>
      <left/>
      <right/>
      <top/>
      <bottom style="thin">
        <color indexed="64"/>
      </bottom>
      <diagonal/>
    </border>
  </borders>
  <cellStyleXfs count="2">
    <xf numFmtId="0" fontId="0" fillId="0" borderId="0"/>
    <xf numFmtId="43" fontId="1" fillId="0" borderId="0" applyFont="0" applyFill="0" applyBorder="0" applyAlignment="0" applyProtection="0"/>
  </cellStyleXfs>
  <cellXfs count="36">
    <xf numFmtId="0" fontId="0" fillId="0" borderId="0" xfId="0"/>
    <xf numFmtId="164" fontId="2" fillId="0" borderId="0" xfId="1" applyNumberFormat="1" applyFont="1"/>
    <xf numFmtId="0" fontId="4" fillId="0" borderId="0" xfId="0" applyFont="1"/>
    <xf numFmtId="3" fontId="4" fillId="0" borderId="0" xfId="0" applyNumberFormat="1" applyFont="1"/>
    <xf numFmtId="0" fontId="5" fillId="0" borderId="0" xfId="0" applyFont="1"/>
    <xf numFmtId="43" fontId="5" fillId="0" borderId="0" xfId="1" applyNumberFormat="1" applyFont="1"/>
    <xf numFmtId="43" fontId="4" fillId="0" borderId="0" xfId="1" applyNumberFormat="1" applyFont="1"/>
    <xf numFmtId="0" fontId="4" fillId="0" borderId="0" xfId="0" applyFont="1" applyAlignment="1">
      <alignment wrapText="1"/>
    </xf>
    <xf numFmtId="43" fontId="2" fillId="0" borderId="0" xfId="1" applyNumberFormat="1" applyFont="1"/>
    <xf numFmtId="43" fontId="3" fillId="0" borderId="0" xfId="1" applyNumberFormat="1" applyFont="1" applyAlignment="1">
      <alignment horizontal="justify" vertical="center" wrapText="1"/>
    </xf>
    <xf numFmtId="43" fontId="3" fillId="0" borderId="0" xfId="1" applyNumberFormat="1" applyFont="1" applyAlignment="1">
      <alignment horizontal="right" vertical="center" wrapText="1"/>
    </xf>
    <xf numFmtId="43" fontId="3" fillId="0" borderId="0" xfId="1" applyNumberFormat="1" applyFont="1" applyAlignment="1">
      <alignment horizontal="right"/>
    </xf>
    <xf numFmtId="43" fontId="2" fillId="0" borderId="0" xfId="1" applyNumberFormat="1" applyFont="1" applyAlignment="1">
      <alignment horizontal="justify" vertical="center" wrapText="1"/>
    </xf>
    <xf numFmtId="43" fontId="2" fillId="0" borderId="0" xfId="1" applyNumberFormat="1" applyFont="1" applyAlignment="1">
      <alignment horizontal="right" vertical="center" wrapText="1"/>
    </xf>
    <xf numFmtId="43" fontId="3" fillId="2" borderId="0" xfId="1" applyNumberFormat="1" applyFont="1" applyFill="1" applyAlignment="1">
      <alignment horizontal="justify" vertical="center" wrapText="1"/>
    </xf>
    <xf numFmtId="43" fontId="3" fillId="2" borderId="0" xfId="1" applyNumberFormat="1" applyFont="1" applyFill="1" applyAlignment="1">
      <alignment horizontal="right" vertical="center" wrapText="1"/>
    </xf>
    <xf numFmtId="43" fontId="2" fillId="2" borderId="0" xfId="1" applyNumberFormat="1" applyFont="1" applyFill="1"/>
    <xf numFmtId="43" fontId="3" fillId="2" borderId="0" xfId="1" applyNumberFormat="1" applyFont="1" applyFill="1"/>
    <xf numFmtId="43" fontId="3" fillId="0" borderId="0" xfId="1" applyNumberFormat="1" applyFont="1" applyFill="1" applyAlignment="1">
      <alignment horizontal="justify" vertical="center" wrapText="1"/>
    </xf>
    <xf numFmtId="43" fontId="3" fillId="0" borderId="0" xfId="1" applyNumberFormat="1" applyFont="1" applyFill="1" applyAlignment="1">
      <alignment horizontal="right" vertical="center" wrapText="1"/>
    </xf>
    <xf numFmtId="43" fontId="2" fillId="0" borderId="0" xfId="1" applyNumberFormat="1" applyFont="1" applyFill="1"/>
    <xf numFmtId="43" fontId="2" fillId="3" borderId="0" xfId="1" applyNumberFormat="1" applyFont="1" applyFill="1" applyAlignment="1">
      <alignment horizontal="justify" vertical="center" wrapText="1"/>
    </xf>
    <xf numFmtId="43" fontId="2" fillId="3" borderId="0" xfId="1" applyNumberFormat="1" applyFont="1" applyFill="1" applyAlignment="1">
      <alignment horizontal="right" vertical="center" wrapText="1"/>
    </xf>
    <xf numFmtId="43" fontId="2" fillId="3" borderId="0" xfId="1" applyNumberFormat="1" applyFont="1" applyFill="1"/>
    <xf numFmtId="43" fontId="6" fillId="0" borderId="0" xfId="1" applyNumberFormat="1" applyFont="1" applyAlignment="1">
      <alignment horizontal="justify" vertical="center" wrapText="1"/>
    </xf>
    <xf numFmtId="43" fontId="6" fillId="0" borderId="0" xfId="1" applyNumberFormat="1" applyFont="1" applyAlignment="1">
      <alignment horizontal="right" vertical="center" wrapText="1"/>
    </xf>
    <xf numFmtId="43" fontId="6" fillId="0" borderId="0" xfId="1" applyNumberFormat="1" applyFont="1"/>
    <xf numFmtId="43" fontId="2" fillId="0" borderId="0" xfId="1" quotePrefix="1" applyNumberFormat="1" applyFont="1"/>
    <xf numFmtId="43" fontId="3" fillId="0" borderId="0" xfId="1" applyNumberFormat="1" applyFont="1"/>
    <xf numFmtId="43" fontId="4" fillId="0" borderId="0" xfId="1" applyNumberFormat="1" applyFont="1" applyFill="1"/>
    <xf numFmtId="165" fontId="5" fillId="5" borderId="0" xfId="1" applyNumberFormat="1" applyFont="1" applyFill="1"/>
    <xf numFmtId="43" fontId="5" fillId="0" borderId="0" xfId="1" applyNumberFormat="1" applyFont="1" applyAlignment="1">
      <alignment horizontal="center"/>
    </xf>
    <xf numFmtId="43" fontId="5" fillId="0" borderId="1" xfId="1" applyNumberFormat="1" applyFont="1" applyBorder="1" applyAlignment="1">
      <alignment horizontal="center"/>
    </xf>
    <xf numFmtId="0" fontId="5" fillId="0" borderId="0" xfId="0" applyFont="1" applyAlignment="1">
      <alignment horizontal="center"/>
    </xf>
    <xf numFmtId="0" fontId="5" fillId="0" borderId="0" xfId="0" applyFont="1" applyAlignment="1">
      <alignment horizontal="left"/>
    </xf>
    <xf numFmtId="43" fontId="2" fillId="4" borderId="1" xfId="1" applyNumberFormat="1" applyFont="1" applyFill="1" applyBorder="1" applyAlignment="1">
      <alignment horizontal="center"/>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L99"/>
  <sheetViews>
    <sheetView tabSelected="1" zoomScaleNormal="100" workbookViewId="0">
      <selection activeCell="E99" sqref="E99"/>
    </sheetView>
  </sheetViews>
  <sheetFormatPr defaultColWidth="9.1640625" defaultRowHeight="11.5" x14ac:dyDescent="0.25"/>
  <cols>
    <col min="1" max="1" width="9.1640625" style="2"/>
    <col min="2" max="2" width="52.83203125" style="2" customWidth="1"/>
    <col min="3" max="6" width="11.75" style="6" customWidth="1"/>
    <col min="7" max="7" width="12" style="2" customWidth="1"/>
    <col min="8" max="8" width="18.83203125" style="2" customWidth="1"/>
    <col min="9" max="9" width="13.1640625" style="2" bestFit="1" customWidth="1"/>
    <col min="10" max="10" width="4" style="2" bestFit="1" customWidth="1"/>
    <col min="11" max="12" width="6.5" style="2" bestFit="1" customWidth="1"/>
    <col min="13" max="13" width="4" style="2" bestFit="1" customWidth="1"/>
    <col min="14" max="16384" width="9.1640625" style="2"/>
  </cols>
  <sheetData>
    <row r="3" spans="1:12" s="4" customFormat="1" x14ac:dyDescent="0.25">
      <c r="A3" s="33" t="s">
        <v>90</v>
      </c>
      <c r="B3" s="34" t="s">
        <v>91</v>
      </c>
      <c r="C3" s="32" t="s">
        <v>89</v>
      </c>
      <c r="D3" s="32"/>
      <c r="E3" s="32"/>
      <c r="F3" s="32"/>
    </row>
    <row r="4" spans="1:12" s="4" customFormat="1" x14ac:dyDescent="0.25">
      <c r="A4" s="33"/>
      <c r="B4" s="34"/>
      <c r="C4" s="31" t="s">
        <v>87</v>
      </c>
      <c r="D4" s="31"/>
      <c r="E4" s="31" t="s">
        <v>88</v>
      </c>
      <c r="F4" s="31"/>
    </row>
    <row r="5" spans="1:12" x14ac:dyDescent="0.25">
      <c r="C5" s="5" t="s">
        <v>92</v>
      </c>
      <c r="D5" s="5" t="s">
        <v>93</v>
      </c>
      <c r="E5" s="5" t="s">
        <v>92</v>
      </c>
      <c r="F5" s="5" t="s">
        <v>93</v>
      </c>
    </row>
    <row r="6" spans="1:12" ht="24" customHeight="1" x14ac:dyDescent="0.25">
      <c r="A6" s="2">
        <v>1</v>
      </c>
      <c r="B6" s="7" t="s">
        <v>61</v>
      </c>
      <c r="C6" s="7"/>
      <c r="D6" s="7"/>
      <c r="E6" s="7"/>
      <c r="F6" s="7"/>
    </row>
    <row r="7" spans="1:12" x14ac:dyDescent="0.25">
      <c r="B7" s="2" t="s">
        <v>1</v>
      </c>
      <c r="C7" s="6">
        <v>13600</v>
      </c>
    </row>
    <row r="8" spans="1:12" x14ac:dyDescent="0.25">
      <c r="B8" s="2" t="s">
        <v>7</v>
      </c>
      <c r="C8" s="6">
        <v>320</v>
      </c>
    </row>
    <row r="9" spans="1:12" x14ac:dyDescent="0.25">
      <c r="B9" s="2" t="s">
        <v>56</v>
      </c>
      <c r="C9" s="6">
        <v>160</v>
      </c>
    </row>
    <row r="10" spans="1:12" x14ac:dyDescent="0.25">
      <c r="B10" s="2" t="s">
        <v>3</v>
      </c>
      <c r="C10" s="6">
        <v>2800</v>
      </c>
    </row>
    <row r="11" spans="1:12" x14ac:dyDescent="0.25">
      <c r="B11" s="2" t="s">
        <v>4</v>
      </c>
      <c r="D11" s="6">
        <f>SUM(C7:C10)</f>
        <v>16880</v>
      </c>
    </row>
    <row r="12" spans="1:12" x14ac:dyDescent="0.25">
      <c r="L12" s="3"/>
    </row>
    <row r="14" spans="1:12" ht="24" customHeight="1" x14ac:dyDescent="0.25">
      <c r="A14" s="2">
        <v>2</v>
      </c>
      <c r="B14" s="7" t="s">
        <v>62</v>
      </c>
      <c r="C14" s="7"/>
      <c r="D14" s="7"/>
      <c r="E14" s="7"/>
      <c r="F14" s="7"/>
    </row>
    <row r="15" spans="1:12" x14ac:dyDescent="0.25">
      <c r="B15" s="2" t="s">
        <v>53</v>
      </c>
      <c r="E15" s="6">
        <v>280</v>
      </c>
    </row>
    <row r="16" spans="1:12" x14ac:dyDescent="0.25">
      <c r="B16" s="2" t="s">
        <v>54</v>
      </c>
      <c r="C16" s="6">
        <v>280</v>
      </c>
    </row>
    <row r="17" spans="1:6" x14ac:dyDescent="0.25">
      <c r="B17" s="2" t="s">
        <v>5</v>
      </c>
      <c r="D17" s="6">
        <v>560</v>
      </c>
    </row>
    <row r="19" spans="1:6" ht="24" customHeight="1" x14ac:dyDescent="0.25">
      <c r="A19" s="2">
        <v>3</v>
      </c>
      <c r="B19" s="7" t="s">
        <v>55</v>
      </c>
      <c r="C19" s="7"/>
      <c r="D19" s="7"/>
      <c r="E19" s="7"/>
      <c r="F19" s="7"/>
    </row>
    <row r="20" spans="1:6" x14ac:dyDescent="0.25">
      <c r="B20" s="2" t="s">
        <v>1</v>
      </c>
      <c r="C20" s="6">
        <v>3400</v>
      </c>
    </row>
    <row r="21" spans="1:6" x14ac:dyDescent="0.25">
      <c r="B21" s="2" t="s">
        <v>7</v>
      </c>
      <c r="C21" s="6">
        <v>80</v>
      </c>
    </row>
    <row r="22" spans="1:6" x14ac:dyDescent="0.25">
      <c r="B22" s="2" t="s">
        <v>56</v>
      </c>
      <c r="C22" s="6">
        <v>40</v>
      </c>
    </row>
    <row r="23" spans="1:6" x14ac:dyDescent="0.25">
      <c r="B23" s="2" t="s">
        <v>2</v>
      </c>
      <c r="C23" s="6">
        <v>300</v>
      </c>
    </row>
    <row r="24" spans="1:6" x14ac:dyDescent="0.25">
      <c r="B24" s="2" t="s">
        <v>20</v>
      </c>
      <c r="D24" s="6">
        <f>SUM(C20:C23)</f>
        <v>3820</v>
      </c>
    </row>
    <row r="26" spans="1:6" ht="24" customHeight="1" x14ac:dyDescent="0.25">
      <c r="A26" s="2">
        <v>4</v>
      </c>
      <c r="B26" s="7" t="s">
        <v>57</v>
      </c>
      <c r="C26" s="7"/>
      <c r="D26" s="7"/>
      <c r="E26" s="7"/>
      <c r="F26" s="7"/>
    </row>
    <row r="27" spans="1:6" x14ac:dyDescent="0.25">
      <c r="B27" s="2" t="s">
        <v>58</v>
      </c>
      <c r="E27" s="6">
        <v>280</v>
      </c>
    </row>
    <row r="28" spans="1:6" x14ac:dyDescent="0.25">
      <c r="B28" s="2" t="s">
        <v>59</v>
      </c>
      <c r="D28" s="6">
        <f>E27</f>
        <v>280</v>
      </c>
    </row>
    <row r="30" spans="1:6" ht="24" customHeight="1" x14ac:dyDescent="0.25">
      <c r="A30" s="2">
        <v>5</v>
      </c>
      <c r="B30" s="7" t="s">
        <v>60</v>
      </c>
      <c r="C30" s="7"/>
      <c r="D30" s="7"/>
      <c r="E30" s="7"/>
      <c r="F30" s="7"/>
    </row>
    <row r="31" spans="1:6" x14ac:dyDescent="0.25">
      <c r="B31" s="2" t="s">
        <v>64</v>
      </c>
      <c r="C31" s="6">
        <v>120</v>
      </c>
    </row>
    <row r="32" spans="1:6" x14ac:dyDescent="0.25">
      <c r="B32" s="2" t="s">
        <v>63</v>
      </c>
      <c r="C32" s="6">
        <v>40</v>
      </c>
    </row>
    <row r="33" spans="1:6" x14ac:dyDescent="0.25">
      <c r="B33" s="2" t="s">
        <v>6</v>
      </c>
      <c r="D33" s="6">
        <v>160</v>
      </c>
    </row>
    <row r="35" spans="1:6" ht="24" customHeight="1" x14ac:dyDescent="0.25">
      <c r="A35" s="2">
        <v>6</v>
      </c>
      <c r="B35" s="7" t="s">
        <v>65</v>
      </c>
      <c r="C35" s="7"/>
      <c r="D35" s="7"/>
      <c r="E35" s="7"/>
      <c r="F35" s="7"/>
    </row>
    <row r="36" spans="1:6" x14ac:dyDescent="0.25">
      <c r="B36" s="2" t="s">
        <v>66</v>
      </c>
      <c r="C36" s="6">
        <v>140</v>
      </c>
    </row>
    <row r="37" spans="1:6" x14ac:dyDescent="0.25">
      <c r="B37" s="2" t="s">
        <v>6</v>
      </c>
      <c r="D37" s="6">
        <f>C36</f>
        <v>140</v>
      </c>
    </row>
    <row r="39" spans="1:6" ht="24" customHeight="1" x14ac:dyDescent="0.25">
      <c r="A39" s="2">
        <v>7</v>
      </c>
      <c r="B39" s="7" t="s">
        <v>67</v>
      </c>
      <c r="C39" s="7"/>
      <c r="D39" s="7"/>
      <c r="E39" s="7"/>
      <c r="F39" s="7"/>
    </row>
    <row r="41" spans="1:6" x14ac:dyDescent="0.25">
      <c r="B41" s="2" t="s">
        <v>8</v>
      </c>
      <c r="E41" s="6">
        <v>2600</v>
      </c>
    </row>
    <row r="42" spans="1:6" x14ac:dyDescent="0.25">
      <c r="B42" s="2" t="s">
        <v>9</v>
      </c>
      <c r="F42" s="6">
        <v>2500</v>
      </c>
    </row>
    <row r="43" spans="1:6" x14ac:dyDescent="0.25">
      <c r="B43" s="2" t="s">
        <v>14</v>
      </c>
      <c r="D43" s="6">
        <v>100</v>
      </c>
    </row>
    <row r="45" spans="1:6" ht="24" customHeight="1" x14ac:dyDescent="0.25">
      <c r="A45" s="2">
        <v>8</v>
      </c>
      <c r="B45" s="7" t="s">
        <v>68</v>
      </c>
      <c r="C45" s="7"/>
      <c r="D45" s="7"/>
      <c r="E45" s="7"/>
      <c r="F45" s="7"/>
    </row>
    <row r="46" spans="1:6" x14ac:dyDescent="0.25">
      <c r="B46" s="2" t="s">
        <v>10</v>
      </c>
      <c r="C46" s="6">
        <v>28</v>
      </c>
    </row>
    <row r="47" spans="1:6" x14ac:dyDescent="0.25">
      <c r="B47" s="2" t="s">
        <v>11</v>
      </c>
      <c r="F47" s="6">
        <v>28</v>
      </c>
    </row>
    <row r="49" spans="1:6" ht="46" x14ac:dyDescent="0.25">
      <c r="A49" s="2">
        <v>9</v>
      </c>
      <c r="B49" s="7" t="s">
        <v>69</v>
      </c>
      <c r="C49" s="7"/>
      <c r="D49" s="7"/>
      <c r="E49" s="7"/>
      <c r="F49" s="7"/>
    </row>
    <row r="50" spans="1:6" x14ac:dyDescent="0.25">
      <c r="B50" s="2" t="s">
        <v>70</v>
      </c>
      <c r="C50" s="6">
        <v>14.4</v>
      </c>
    </row>
    <row r="51" spans="1:6" x14ac:dyDescent="0.25">
      <c r="B51" s="2" t="s">
        <v>71</v>
      </c>
      <c r="F51" s="6">
        <v>14.4</v>
      </c>
    </row>
    <row r="53" spans="1:6" ht="23" x14ac:dyDescent="0.25">
      <c r="A53" s="2">
        <v>10</v>
      </c>
      <c r="B53" s="7" t="s">
        <v>72</v>
      </c>
      <c r="C53" s="7"/>
      <c r="D53" s="7"/>
      <c r="E53" s="7"/>
      <c r="F53" s="7"/>
    </row>
    <row r="54" spans="1:6" x14ac:dyDescent="0.25">
      <c r="B54" s="2" t="s">
        <v>2</v>
      </c>
      <c r="C54" s="6">
        <v>80</v>
      </c>
    </row>
    <row r="55" spans="1:6" x14ac:dyDescent="0.25">
      <c r="B55" s="2" t="s">
        <v>9</v>
      </c>
      <c r="F55" s="6">
        <v>80</v>
      </c>
    </row>
    <row r="57" spans="1:6" ht="34.5" x14ac:dyDescent="0.25">
      <c r="A57" s="2">
        <v>11</v>
      </c>
      <c r="B57" s="7" t="s">
        <v>73</v>
      </c>
      <c r="C57" s="7"/>
      <c r="D57" s="7"/>
      <c r="E57" s="7"/>
      <c r="F57" s="7"/>
    </row>
    <row r="58" spans="1:6" x14ac:dyDescent="0.25">
      <c r="B58" s="2" t="s">
        <v>12</v>
      </c>
      <c r="E58" s="6">
        <v>22.4</v>
      </c>
    </row>
    <row r="59" spans="1:6" x14ac:dyDescent="0.25">
      <c r="B59" s="2" t="s">
        <v>6</v>
      </c>
      <c r="D59" s="6">
        <v>22.4</v>
      </c>
    </row>
    <row r="61" spans="1:6" ht="46" x14ac:dyDescent="0.25">
      <c r="A61" s="2">
        <v>12</v>
      </c>
      <c r="B61" s="7" t="s">
        <v>74</v>
      </c>
      <c r="C61" s="7"/>
      <c r="D61" s="7"/>
      <c r="E61" s="7"/>
      <c r="F61" s="7"/>
    </row>
    <row r="62" spans="1:6" x14ac:dyDescent="0.25">
      <c r="B62" s="2" t="s">
        <v>75</v>
      </c>
      <c r="E62" s="29">
        <v>11.52</v>
      </c>
    </row>
    <row r="63" spans="1:6" x14ac:dyDescent="0.25">
      <c r="B63" s="2" t="s">
        <v>76</v>
      </c>
      <c r="D63" s="6">
        <f>E62</f>
        <v>11.52</v>
      </c>
    </row>
    <row r="65" spans="1:6" ht="23" x14ac:dyDescent="0.25">
      <c r="A65" s="2">
        <v>13</v>
      </c>
      <c r="B65" s="7" t="s">
        <v>77</v>
      </c>
      <c r="C65" s="7"/>
      <c r="D65" s="7"/>
      <c r="E65" s="7"/>
      <c r="F65" s="7"/>
    </row>
    <row r="66" spans="1:6" x14ac:dyDescent="0.25">
      <c r="B66" s="2" t="s">
        <v>15</v>
      </c>
      <c r="E66" s="6">
        <v>185</v>
      </c>
    </row>
    <row r="67" spans="1:6" x14ac:dyDescent="0.25">
      <c r="B67" s="2" t="s">
        <v>19</v>
      </c>
      <c r="C67" s="6">
        <v>15</v>
      </c>
    </row>
    <row r="68" spans="1:6" x14ac:dyDescent="0.25">
      <c r="B68" s="2" t="s">
        <v>18</v>
      </c>
      <c r="F68" s="6">
        <v>180</v>
      </c>
    </row>
    <row r="69" spans="1:6" x14ac:dyDescent="0.25">
      <c r="B69" s="2" t="s">
        <v>17</v>
      </c>
      <c r="D69" s="6">
        <v>20</v>
      </c>
    </row>
    <row r="71" spans="1:6" ht="34.5" x14ac:dyDescent="0.25">
      <c r="A71" s="2">
        <v>14</v>
      </c>
      <c r="B71" s="7" t="s">
        <v>78</v>
      </c>
      <c r="C71" s="7"/>
      <c r="D71" s="7"/>
      <c r="E71" s="7"/>
      <c r="F71" s="7"/>
    </row>
    <row r="72" spans="1:6" x14ac:dyDescent="0.25">
      <c r="B72" s="2" t="s">
        <v>10</v>
      </c>
      <c r="C72" s="6">
        <v>1.4</v>
      </c>
    </row>
    <row r="73" spans="1:6" x14ac:dyDescent="0.25">
      <c r="B73" s="2" t="s">
        <v>11</v>
      </c>
      <c r="F73" s="6">
        <v>1.4</v>
      </c>
    </row>
    <row r="75" spans="1:6" ht="24" customHeight="1" x14ac:dyDescent="0.25">
      <c r="A75" s="2">
        <v>15</v>
      </c>
      <c r="B75" s="7" t="s">
        <v>79</v>
      </c>
      <c r="C75" s="7"/>
      <c r="D75" s="7"/>
      <c r="E75" s="7"/>
      <c r="F75" s="7"/>
    </row>
    <row r="76" spans="1:6" x14ac:dyDescent="0.25">
      <c r="B76" s="2" t="s">
        <v>16</v>
      </c>
      <c r="C76" s="6">
        <v>0.56000000000000005</v>
      </c>
    </row>
    <row r="77" spans="1:6" x14ac:dyDescent="0.25">
      <c r="B77" s="2" t="s">
        <v>80</v>
      </c>
      <c r="F77" s="6">
        <v>0.56000000000000005</v>
      </c>
    </row>
    <row r="79" spans="1:6" ht="24" customHeight="1" x14ac:dyDescent="0.25">
      <c r="A79" s="2">
        <v>16</v>
      </c>
      <c r="B79" s="7" t="s">
        <v>81</v>
      </c>
      <c r="C79" s="7"/>
      <c r="D79" s="7"/>
      <c r="E79" s="7"/>
      <c r="F79" s="7"/>
    </row>
    <row r="80" spans="1:6" x14ac:dyDescent="0.25">
      <c r="B80" s="2" t="s">
        <v>12</v>
      </c>
      <c r="E80" s="6">
        <v>0.15679999999999999</v>
      </c>
    </row>
    <row r="81" spans="1:6" x14ac:dyDescent="0.25">
      <c r="B81" s="2" t="s">
        <v>13</v>
      </c>
      <c r="D81" s="6">
        <f>E80</f>
        <v>0.15679999999999999</v>
      </c>
    </row>
    <row r="83" spans="1:6" ht="24" customHeight="1" x14ac:dyDescent="0.25">
      <c r="A83" s="2">
        <v>17</v>
      </c>
      <c r="B83" s="7" t="s">
        <v>82</v>
      </c>
      <c r="C83" s="7"/>
      <c r="D83" s="7"/>
      <c r="E83" s="7"/>
      <c r="F83" s="7"/>
    </row>
    <row r="84" spans="1:6" x14ac:dyDescent="0.25">
      <c r="B84" s="2" t="s">
        <v>8</v>
      </c>
      <c r="E84" s="6">
        <v>500</v>
      </c>
    </row>
    <row r="85" spans="1:6" x14ac:dyDescent="0.25">
      <c r="B85" s="2" t="s">
        <v>80</v>
      </c>
      <c r="F85" s="6">
        <v>500</v>
      </c>
    </row>
    <row r="87" spans="1:6" ht="24" customHeight="1" x14ac:dyDescent="0.25">
      <c r="A87" s="2">
        <v>18</v>
      </c>
      <c r="B87" s="7" t="s">
        <v>83</v>
      </c>
      <c r="C87" s="7"/>
      <c r="D87" s="7"/>
      <c r="E87" s="7"/>
      <c r="F87" s="7"/>
    </row>
    <row r="88" spans="1:6" x14ac:dyDescent="0.25">
      <c r="B88" s="2" t="s">
        <v>84</v>
      </c>
      <c r="C88" s="6">
        <v>250</v>
      </c>
    </row>
    <row r="89" spans="1:6" x14ac:dyDescent="0.25">
      <c r="B89" s="2" t="s">
        <v>85</v>
      </c>
      <c r="D89" s="6">
        <v>250</v>
      </c>
    </row>
    <row r="91" spans="1:6" ht="24" customHeight="1" x14ac:dyDescent="0.25">
      <c r="A91" s="2">
        <v>19</v>
      </c>
      <c r="B91" s="7" t="s">
        <v>86</v>
      </c>
      <c r="C91" s="7"/>
      <c r="D91" s="7"/>
      <c r="E91" s="7"/>
      <c r="F91" s="7"/>
    </row>
    <row r="92" spans="1:6" x14ac:dyDescent="0.25">
      <c r="B92" s="2" t="s">
        <v>25</v>
      </c>
      <c r="E92" s="6">
        <v>560</v>
      </c>
    </row>
    <row r="93" spans="1:6" x14ac:dyDescent="0.25">
      <c r="B93" s="2" t="s">
        <v>6</v>
      </c>
      <c r="D93" s="6">
        <f>E92</f>
        <v>560</v>
      </c>
    </row>
    <row r="97" spans="2:6" x14ac:dyDescent="0.25">
      <c r="B97" s="4" t="s">
        <v>94</v>
      </c>
      <c r="C97" s="5">
        <f>SUM(C6:C96)</f>
        <v>21669.360000000004</v>
      </c>
      <c r="D97" s="5">
        <f>SUM(D6:D96)</f>
        <v>22804.076800000003</v>
      </c>
      <c r="E97" s="5">
        <f>SUM(E6:E96)</f>
        <v>4439.0768000000007</v>
      </c>
      <c r="F97" s="5">
        <f>SUM(F6:F96)</f>
        <v>3304.36</v>
      </c>
    </row>
    <row r="98" spans="2:6" x14ac:dyDescent="0.25">
      <c r="B98" s="2" t="s">
        <v>96</v>
      </c>
      <c r="C98" s="6">
        <f>C97+E97-D97-F97</f>
        <v>0</v>
      </c>
    </row>
    <row r="99" spans="2:6" x14ac:dyDescent="0.25">
      <c r="B99" s="2" t="s">
        <v>95</v>
      </c>
      <c r="E99" s="30">
        <f>E97-F97</f>
        <v>1134.7168000000006</v>
      </c>
    </row>
  </sheetData>
  <mergeCells count="5">
    <mergeCell ref="C4:D4"/>
    <mergeCell ref="E4:F4"/>
    <mergeCell ref="C3:F3"/>
    <mergeCell ref="A3:A4"/>
    <mergeCell ref="B3:B4"/>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Z46"/>
  <sheetViews>
    <sheetView zoomScale="85" zoomScaleNormal="85" workbookViewId="0">
      <selection activeCell="D11" sqref="D11"/>
    </sheetView>
  </sheetViews>
  <sheetFormatPr defaultColWidth="27.75" defaultRowHeight="13" x14ac:dyDescent="0.3"/>
  <cols>
    <col min="1" max="1" width="27.75" style="8"/>
    <col min="2" max="2" width="11.83203125" style="8" bestFit="1" customWidth="1"/>
    <col min="3" max="3" width="11" style="8" bestFit="1" customWidth="1"/>
    <col min="4" max="4" width="12.4140625" style="8" bestFit="1" customWidth="1"/>
    <col min="5" max="24" width="11.5" style="8" customWidth="1"/>
    <col min="25" max="25" width="3.4140625" style="8" customWidth="1"/>
    <col min="26" max="26" width="13.5" style="8" bestFit="1" customWidth="1"/>
    <col min="27" max="32" width="11.5" style="8" customWidth="1"/>
    <col min="33" max="16384" width="27.75" style="8"/>
  </cols>
  <sheetData>
    <row r="4" spans="1:26" x14ac:dyDescent="0.3">
      <c r="E4" s="35" t="s">
        <v>97</v>
      </c>
      <c r="F4" s="35"/>
      <c r="G4" s="35"/>
      <c r="H4" s="35"/>
      <c r="I4" s="35"/>
      <c r="J4" s="35"/>
      <c r="K4" s="35"/>
      <c r="L4" s="35"/>
      <c r="M4" s="35"/>
      <c r="N4" s="35"/>
      <c r="O4" s="35"/>
      <c r="P4" s="35"/>
      <c r="Q4" s="35"/>
      <c r="R4" s="35"/>
      <c r="S4" s="35"/>
      <c r="T4" s="35"/>
      <c r="U4" s="35"/>
      <c r="V4" s="35"/>
      <c r="W4" s="35"/>
      <c r="X4" s="35"/>
    </row>
    <row r="5" spans="1:26" x14ac:dyDescent="0.3">
      <c r="A5" s="9" t="s">
        <v>26</v>
      </c>
      <c r="B5" s="10" t="s">
        <v>27</v>
      </c>
      <c r="C5" s="10" t="s">
        <v>28</v>
      </c>
      <c r="D5" s="11" t="s">
        <v>0</v>
      </c>
      <c r="E5" s="1">
        <v>1</v>
      </c>
      <c r="F5" s="1">
        <v>2</v>
      </c>
      <c r="G5" s="1">
        <v>3</v>
      </c>
      <c r="H5" s="1">
        <v>4</v>
      </c>
      <c r="I5" s="1">
        <v>5</v>
      </c>
      <c r="J5" s="1">
        <v>6</v>
      </c>
      <c r="K5" s="1">
        <v>7</v>
      </c>
      <c r="L5" s="1">
        <v>8</v>
      </c>
      <c r="M5" s="1">
        <v>9</v>
      </c>
      <c r="N5" s="1">
        <v>10</v>
      </c>
      <c r="O5" s="1">
        <v>11</v>
      </c>
      <c r="P5" s="1">
        <v>12</v>
      </c>
      <c r="Q5" s="1">
        <v>13</v>
      </c>
      <c r="R5" s="1">
        <v>14</v>
      </c>
      <c r="S5" s="1">
        <v>15</v>
      </c>
      <c r="T5" s="1">
        <v>16</v>
      </c>
      <c r="U5" s="1">
        <v>17</v>
      </c>
      <c r="V5" s="1">
        <v>18</v>
      </c>
      <c r="W5" s="1">
        <v>19</v>
      </c>
      <c r="X5" s="1">
        <v>20</v>
      </c>
      <c r="Z5" s="28" t="s">
        <v>52</v>
      </c>
    </row>
    <row r="6" spans="1:26" x14ac:dyDescent="0.3">
      <c r="A6" s="12" t="s">
        <v>21</v>
      </c>
      <c r="B6" s="13">
        <v>520</v>
      </c>
      <c r="C6" s="13">
        <v>600</v>
      </c>
      <c r="D6" s="8">
        <f t="shared" ref="D6:D11" si="0">B6+C6</f>
        <v>1120</v>
      </c>
      <c r="Z6" s="8">
        <f>SUM(D6:Y6)</f>
        <v>1120</v>
      </c>
    </row>
    <row r="7" spans="1:26" x14ac:dyDescent="0.3">
      <c r="A7" s="12" t="s">
        <v>29</v>
      </c>
      <c r="B7" s="13">
        <v>8000</v>
      </c>
      <c r="C7" s="13">
        <v>2300</v>
      </c>
      <c r="D7" s="8">
        <f t="shared" si="0"/>
        <v>10300</v>
      </c>
      <c r="V7" s="8">
        <f>-'BTĐC VD 12'!D89</f>
        <v>-250</v>
      </c>
      <c r="Z7" s="8">
        <f t="shared" ref="Z7:Z13" si="1">SUM(D7:Y7)</f>
        <v>10050</v>
      </c>
    </row>
    <row r="8" spans="1:26" x14ac:dyDescent="0.3">
      <c r="A8" s="12" t="s">
        <v>22</v>
      </c>
      <c r="B8" s="13">
        <v>8900</v>
      </c>
      <c r="C8" s="13">
        <v>2000</v>
      </c>
      <c r="D8" s="8">
        <f t="shared" si="0"/>
        <v>10900</v>
      </c>
      <c r="K8" s="8">
        <f>-'BTĐC VD 12'!D43</f>
        <v>-100</v>
      </c>
      <c r="Z8" s="8">
        <f t="shared" si="1"/>
        <v>10800</v>
      </c>
    </row>
    <row r="9" spans="1:26" x14ac:dyDescent="0.3">
      <c r="A9" s="12" t="s">
        <v>30</v>
      </c>
      <c r="B9" s="13">
        <v>107000</v>
      </c>
      <c r="C9" s="13">
        <v>22000</v>
      </c>
      <c r="D9" s="8">
        <f t="shared" si="0"/>
        <v>129000</v>
      </c>
      <c r="Q9" s="8">
        <f>'BTĐC VD 12'!C67</f>
        <v>15</v>
      </c>
      <c r="Z9" s="8">
        <f t="shared" si="1"/>
        <v>129015</v>
      </c>
    </row>
    <row r="10" spans="1:26" x14ac:dyDescent="0.3">
      <c r="A10" s="12" t="s">
        <v>31</v>
      </c>
      <c r="B10" s="13">
        <v>-20000</v>
      </c>
      <c r="C10" s="13">
        <v>-4000</v>
      </c>
      <c r="D10" s="8">
        <f t="shared" si="0"/>
        <v>-24000</v>
      </c>
      <c r="Q10" s="8">
        <f>-'BTĐC VD 12'!D69</f>
        <v>-20</v>
      </c>
      <c r="S10" s="8">
        <f>'BTĐC VD 12'!C76</f>
        <v>0.56000000000000005</v>
      </c>
      <c r="Z10" s="8">
        <f t="shared" si="1"/>
        <v>-24019.439999999999</v>
      </c>
    </row>
    <row r="11" spans="1:26" x14ac:dyDescent="0.3">
      <c r="A11" s="12" t="s">
        <v>32</v>
      </c>
      <c r="B11" s="13">
        <v>16880</v>
      </c>
      <c r="C11" s="13"/>
      <c r="D11" s="8">
        <f t="shared" si="0"/>
        <v>16880</v>
      </c>
      <c r="E11" s="8">
        <f>-'BTĐC VD 12'!D11</f>
        <v>-16880</v>
      </c>
      <c r="Z11" s="8">
        <f t="shared" si="1"/>
        <v>0</v>
      </c>
    </row>
    <row r="12" spans="1:26" x14ac:dyDescent="0.3">
      <c r="A12" s="12" t="s">
        <v>103</v>
      </c>
      <c r="B12" s="13"/>
      <c r="C12" s="13"/>
      <c r="L12" s="8">
        <f>'BTĐC VD 12'!C46</f>
        <v>28</v>
      </c>
      <c r="R12" s="8">
        <f>'BTĐC VD 12'!C72</f>
        <v>1.4</v>
      </c>
      <c r="T12" s="8">
        <f>-'BTĐC VD 12'!D81</f>
        <v>-0.15679999999999999</v>
      </c>
      <c r="Z12" s="8">
        <f t="shared" si="1"/>
        <v>29.243199999999998</v>
      </c>
    </row>
    <row r="13" spans="1:26" x14ac:dyDescent="0.3">
      <c r="A13" s="12" t="s">
        <v>98</v>
      </c>
      <c r="B13" s="13"/>
      <c r="C13" s="13"/>
      <c r="E13" s="8">
        <f>'BTĐC VD 12'!C10</f>
        <v>2800</v>
      </c>
      <c r="F13" s="8">
        <f>-'BTĐC VD 12'!D17</f>
        <v>-560</v>
      </c>
      <c r="Z13" s="8">
        <f t="shared" si="1"/>
        <v>2240</v>
      </c>
    </row>
    <row r="14" spans="1:26" s="16" customFormat="1" x14ac:dyDescent="0.3">
      <c r="A14" s="14" t="s">
        <v>23</v>
      </c>
      <c r="B14" s="15">
        <v>121300</v>
      </c>
      <c r="C14" s="15">
        <v>22900</v>
      </c>
      <c r="D14" s="17">
        <f t="shared" ref="D14:X14" si="2">SUM(D6:D13)</f>
        <v>144200</v>
      </c>
      <c r="E14" s="17">
        <f t="shared" si="2"/>
        <v>-14080</v>
      </c>
      <c r="F14" s="17">
        <f t="shared" si="2"/>
        <v>-560</v>
      </c>
      <c r="G14" s="17">
        <f t="shared" si="2"/>
        <v>0</v>
      </c>
      <c r="H14" s="17">
        <f t="shared" si="2"/>
        <v>0</v>
      </c>
      <c r="I14" s="17">
        <f t="shared" si="2"/>
        <v>0</v>
      </c>
      <c r="J14" s="17">
        <f t="shared" si="2"/>
        <v>0</v>
      </c>
      <c r="K14" s="17">
        <f t="shared" si="2"/>
        <v>-100</v>
      </c>
      <c r="L14" s="17">
        <f t="shared" si="2"/>
        <v>28</v>
      </c>
      <c r="M14" s="17">
        <f t="shared" si="2"/>
        <v>0</v>
      </c>
      <c r="N14" s="17">
        <f t="shared" si="2"/>
        <v>0</v>
      </c>
      <c r="O14" s="17">
        <f t="shared" si="2"/>
        <v>0</v>
      </c>
      <c r="P14" s="17">
        <f t="shared" si="2"/>
        <v>0</v>
      </c>
      <c r="Q14" s="17">
        <f t="shared" si="2"/>
        <v>-5</v>
      </c>
      <c r="R14" s="17">
        <f t="shared" si="2"/>
        <v>1.4</v>
      </c>
      <c r="S14" s="17">
        <f t="shared" si="2"/>
        <v>0.56000000000000005</v>
      </c>
      <c r="T14" s="17">
        <f t="shared" si="2"/>
        <v>-0.15679999999999999</v>
      </c>
      <c r="U14" s="17">
        <f t="shared" si="2"/>
        <v>0</v>
      </c>
      <c r="V14" s="17">
        <f t="shared" si="2"/>
        <v>-250</v>
      </c>
      <c r="W14" s="17">
        <f t="shared" si="2"/>
        <v>0</v>
      </c>
      <c r="X14" s="17">
        <f t="shared" si="2"/>
        <v>0</v>
      </c>
      <c r="Z14" s="17">
        <f>SUM(Z6:Z13)</f>
        <v>129234.80319999999</v>
      </c>
    </row>
    <row r="15" spans="1:26" s="20" customFormat="1" x14ac:dyDescent="0.3">
      <c r="A15" s="18"/>
      <c r="B15" s="19"/>
      <c r="C15" s="19"/>
    </row>
    <row r="16" spans="1:26" x14ac:dyDescent="0.3">
      <c r="A16" s="9" t="s">
        <v>33</v>
      </c>
      <c r="B16" s="10"/>
      <c r="C16" s="10"/>
    </row>
    <row r="17" spans="1:26" x14ac:dyDescent="0.3">
      <c r="A17" s="12" t="s">
        <v>34</v>
      </c>
      <c r="B17" s="13">
        <v>1500</v>
      </c>
      <c r="C17" s="13">
        <v>300</v>
      </c>
      <c r="D17" s="8">
        <f t="shared" ref="D17:D23" si="3">B17+C17</f>
        <v>1800</v>
      </c>
      <c r="Z17" s="8">
        <f t="shared" ref="Z17:Z24" si="4">SUM(D17:Y17)</f>
        <v>1800</v>
      </c>
    </row>
    <row r="18" spans="1:26" x14ac:dyDescent="0.3">
      <c r="A18" s="12" t="s">
        <v>35</v>
      </c>
      <c r="B18" s="13">
        <v>8000</v>
      </c>
      <c r="C18" s="13">
        <v>1800</v>
      </c>
      <c r="D18" s="8">
        <f t="shared" si="3"/>
        <v>9800</v>
      </c>
      <c r="V18" s="8">
        <f>-'BTĐC VD 12'!C88</f>
        <v>-250</v>
      </c>
      <c r="Z18" s="8">
        <f t="shared" si="4"/>
        <v>9550</v>
      </c>
    </row>
    <row r="19" spans="1:26" x14ac:dyDescent="0.3">
      <c r="A19" s="12" t="s">
        <v>36</v>
      </c>
      <c r="B19" s="13">
        <v>10000</v>
      </c>
      <c r="C19" s="13">
        <v>1000</v>
      </c>
      <c r="D19" s="8">
        <f t="shared" si="3"/>
        <v>11000</v>
      </c>
      <c r="Z19" s="8">
        <f t="shared" si="4"/>
        <v>11000</v>
      </c>
    </row>
    <row r="20" spans="1:26" x14ac:dyDescent="0.3">
      <c r="A20" s="12" t="s">
        <v>37</v>
      </c>
      <c r="B20" s="13">
        <v>100000</v>
      </c>
      <c r="C20" s="13">
        <v>17000</v>
      </c>
      <c r="D20" s="8">
        <f t="shared" si="3"/>
        <v>117000</v>
      </c>
      <c r="E20" s="8">
        <f>-'BTĐC VD 12'!C7</f>
        <v>-13600</v>
      </c>
      <c r="G20" s="8">
        <f>-'BTĐC VD 12'!C20</f>
        <v>-3400</v>
      </c>
      <c r="Z20" s="8">
        <f t="shared" si="4"/>
        <v>100000</v>
      </c>
    </row>
    <row r="21" spans="1:26" x14ac:dyDescent="0.3">
      <c r="A21" s="12" t="s">
        <v>38</v>
      </c>
      <c r="B21" s="13">
        <v>1000</v>
      </c>
      <c r="C21" s="13">
        <v>1000</v>
      </c>
      <c r="D21" s="8">
        <f t="shared" si="3"/>
        <v>2000</v>
      </c>
      <c r="E21" s="8">
        <f>-'BTĐC VD 12'!C8</f>
        <v>-320</v>
      </c>
      <c r="G21" s="8">
        <f>-'BTĐC VD 12'!C21</f>
        <v>-80</v>
      </c>
      <c r="I21" s="8">
        <f>-'BTĐC VD 12'!C31</f>
        <v>-120</v>
      </c>
      <c r="Z21" s="8">
        <f t="shared" si="4"/>
        <v>1480</v>
      </c>
    </row>
    <row r="22" spans="1:26" x14ac:dyDescent="0.3">
      <c r="A22" s="12" t="s">
        <v>39</v>
      </c>
      <c r="B22" s="13">
        <v>500</v>
      </c>
      <c r="C22" s="13">
        <v>400</v>
      </c>
      <c r="D22" s="8">
        <f t="shared" si="3"/>
        <v>900</v>
      </c>
      <c r="E22" s="8">
        <f>-'BTĐC VD 12'!C9</f>
        <v>-160</v>
      </c>
      <c r="G22" s="8">
        <f>-'BTĐC VD 12'!C22</f>
        <v>-40</v>
      </c>
      <c r="I22" s="8">
        <f>-'BTĐC VD 12'!C32</f>
        <v>-40</v>
      </c>
      <c r="Z22" s="8">
        <f t="shared" si="4"/>
        <v>660</v>
      </c>
    </row>
    <row r="23" spans="1:26" s="23" customFormat="1" x14ac:dyDescent="0.3">
      <c r="A23" s="21" t="s">
        <v>40</v>
      </c>
      <c r="B23" s="22">
        <v>300</v>
      </c>
      <c r="C23" s="22">
        <v>1400</v>
      </c>
      <c r="D23" s="23">
        <f t="shared" si="3"/>
        <v>1700</v>
      </c>
      <c r="F23" s="23">
        <f>-'BTĐC VD 12'!C16-F34</f>
        <v>-560</v>
      </c>
      <c r="G23" s="23">
        <f>-'BTĐC VD 12'!C23</f>
        <v>-300</v>
      </c>
      <c r="H23" s="23">
        <f>-H41</f>
        <v>-280</v>
      </c>
      <c r="I23" s="23">
        <f>'BTĐC VD 12'!D33</f>
        <v>160</v>
      </c>
      <c r="J23" s="23">
        <f>'BTĐC VD 12'!D37</f>
        <v>140</v>
      </c>
      <c r="K23" s="23">
        <f>K29-K30</f>
        <v>-100</v>
      </c>
      <c r="L23" s="23">
        <f>-L39</f>
        <v>28</v>
      </c>
      <c r="M23" s="23">
        <f>-M41</f>
        <v>14.4</v>
      </c>
      <c r="N23" s="23">
        <f>-'BTĐC VD 12'!C54-N30</f>
        <v>0</v>
      </c>
      <c r="O23" s="23">
        <f>'BTĐC VD 12'!D59-O39</f>
        <v>0</v>
      </c>
      <c r="P23" s="23">
        <f>-P41</f>
        <v>-11.52</v>
      </c>
      <c r="Q23" s="23">
        <f>Q35-Q36</f>
        <v>-5</v>
      </c>
      <c r="R23" s="23">
        <f>-R39</f>
        <v>1.4</v>
      </c>
      <c r="S23" s="23">
        <f>-S34</f>
        <v>0.56000000000000005</v>
      </c>
      <c r="T23" s="23">
        <f>-T39</f>
        <v>-0.15679999999999999</v>
      </c>
      <c r="W23" s="23">
        <f>'BTĐC VD 12'!D93+W31</f>
        <v>0</v>
      </c>
      <c r="Z23" s="23">
        <f t="shared" si="4"/>
        <v>787.68319999999994</v>
      </c>
    </row>
    <row r="24" spans="1:26" x14ac:dyDescent="0.3">
      <c r="A24" s="12" t="s">
        <v>99</v>
      </c>
      <c r="B24" s="13"/>
      <c r="C24" s="13"/>
      <c r="G24" s="8">
        <f>'BTĐC VD 12'!D24</f>
        <v>3820</v>
      </c>
      <c r="H24" s="8">
        <f>'BTĐC VD 12'!D28</f>
        <v>280</v>
      </c>
      <c r="J24" s="8">
        <f>-'BTĐC VD 12'!C36</f>
        <v>-140</v>
      </c>
      <c r="M24" s="8">
        <f>-'BTĐC VD 12'!C50</f>
        <v>-14.4</v>
      </c>
      <c r="P24" s="8">
        <f>'BTĐC VD 12'!D63</f>
        <v>11.52</v>
      </c>
      <c r="Z24" s="8">
        <f t="shared" si="4"/>
        <v>3957.12</v>
      </c>
    </row>
    <row r="25" spans="1:26" s="16" customFormat="1" x14ac:dyDescent="0.3">
      <c r="A25" s="14" t="s">
        <v>24</v>
      </c>
      <c r="B25" s="15">
        <v>121300</v>
      </c>
      <c r="C25" s="15">
        <v>22900</v>
      </c>
      <c r="D25" s="17">
        <f t="shared" ref="D25:X25" si="5">SUM(D17:D24)</f>
        <v>144200</v>
      </c>
      <c r="E25" s="17">
        <f t="shared" si="5"/>
        <v>-14080</v>
      </c>
      <c r="F25" s="17">
        <f t="shared" si="5"/>
        <v>-560</v>
      </c>
      <c r="G25" s="17">
        <f t="shared" si="5"/>
        <v>0</v>
      </c>
      <c r="H25" s="17">
        <f t="shared" si="5"/>
        <v>0</v>
      </c>
      <c r="I25" s="17">
        <f t="shared" si="5"/>
        <v>0</v>
      </c>
      <c r="J25" s="17">
        <f t="shared" si="5"/>
        <v>0</v>
      </c>
      <c r="K25" s="17">
        <f t="shared" si="5"/>
        <v>-100</v>
      </c>
      <c r="L25" s="17">
        <f t="shared" si="5"/>
        <v>28</v>
      </c>
      <c r="M25" s="17">
        <f t="shared" si="5"/>
        <v>0</v>
      </c>
      <c r="N25" s="17">
        <f t="shared" si="5"/>
        <v>0</v>
      </c>
      <c r="O25" s="17">
        <f t="shared" si="5"/>
        <v>0</v>
      </c>
      <c r="P25" s="17">
        <f t="shared" si="5"/>
        <v>0</v>
      </c>
      <c r="Q25" s="17">
        <f t="shared" si="5"/>
        <v>-5</v>
      </c>
      <c r="R25" s="17">
        <f t="shared" si="5"/>
        <v>1.4</v>
      </c>
      <c r="S25" s="17">
        <f t="shared" si="5"/>
        <v>0.56000000000000005</v>
      </c>
      <c r="T25" s="17">
        <f t="shared" si="5"/>
        <v>-0.15679999999999999</v>
      </c>
      <c r="U25" s="17">
        <f t="shared" si="5"/>
        <v>0</v>
      </c>
      <c r="V25" s="17">
        <f t="shared" si="5"/>
        <v>-250</v>
      </c>
      <c r="W25" s="17">
        <f t="shared" si="5"/>
        <v>0</v>
      </c>
      <c r="X25" s="17">
        <f t="shared" si="5"/>
        <v>0</v>
      </c>
      <c r="Y25" s="17"/>
      <c r="Z25" s="17">
        <f>SUM(Z17:Z24)</f>
        <v>129234.80319999999</v>
      </c>
    </row>
    <row r="26" spans="1:26" x14ac:dyDescent="0.3">
      <c r="A26" s="8" t="s">
        <v>104</v>
      </c>
      <c r="B26" s="8">
        <f>B25-B14</f>
        <v>0</v>
      </c>
      <c r="C26" s="8">
        <f>C25-C14</f>
        <v>0</v>
      </c>
      <c r="D26" s="8">
        <f>D25-D14</f>
        <v>0</v>
      </c>
      <c r="E26" s="8">
        <f>E25-E14</f>
        <v>0</v>
      </c>
      <c r="F26" s="8">
        <f>F25-F14</f>
        <v>0</v>
      </c>
      <c r="G26" s="8">
        <f t="shared" ref="G26:Z26" si="6">G25-G14</f>
        <v>0</v>
      </c>
      <c r="H26" s="8">
        <f t="shared" si="6"/>
        <v>0</v>
      </c>
      <c r="I26" s="8">
        <f t="shared" si="6"/>
        <v>0</v>
      </c>
      <c r="J26" s="8">
        <f t="shared" si="6"/>
        <v>0</v>
      </c>
      <c r="K26" s="8">
        <f t="shared" si="6"/>
        <v>0</v>
      </c>
      <c r="L26" s="8">
        <f t="shared" si="6"/>
        <v>0</v>
      </c>
      <c r="M26" s="8">
        <f t="shared" si="6"/>
        <v>0</v>
      </c>
      <c r="N26" s="8">
        <f t="shared" si="6"/>
        <v>0</v>
      </c>
      <c r="O26" s="8">
        <f t="shared" si="6"/>
        <v>0</v>
      </c>
      <c r="P26" s="8">
        <f t="shared" si="6"/>
        <v>0</v>
      </c>
      <c r="Q26" s="8">
        <f t="shared" si="6"/>
        <v>0</v>
      </c>
      <c r="R26" s="8">
        <f t="shared" si="6"/>
        <v>0</v>
      </c>
      <c r="S26" s="8">
        <f t="shared" si="6"/>
        <v>0</v>
      </c>
      <c r="T26" s="8">
        <f t="shared" si="6"/>
        <v>0</v>
      </c>
      <c r="U26" s="8">
        <f t="shared" si="6"/>
        <v>0</v>
      </c>
      <c r="V26" s="8">
        <f t="shared" si="6"/>
        <v>0</v>
      </c>
      <c r="W26" s="8">
        <f t="shared" si="6"/>
        <v>0</v>
      </c>
      <c r="X26" s="8">
        <f t="shared" si="6"/>
        <v>0</v>
      </c>
      <c r="Z26" s="8">
        <f t="shared" si="6"/>
        <v>0</v>
      </c>
    </row>
    <row r="28" spans="1:26" x14ac:dyDescent="0.3">
      <c r="A28" s="9"/>
      <c r="B28" s="10" t="s">
        <v>27</v>
      </c>
      <c r="C28" s="10" t="s">
        <v>28</v>
      </c>
    </row>
    <row r="29" spans="1:26" x14ac:dyDescent="0.3">
      <c r="A29" s="12" t="s">
        <v>41</v>
      </c>
      <c r="B29" s="13">
        <v>150000</v>
      </c>
      <c r="C29" s="13">
        <v>20000</v>
      </c>
      <c r="D29" s="8">
        <f t="shared" ref="D29:D36" si="7">B29+C29</f>
        <v>170000</v>
      </c>
      <c r="K29" s="8">
        <f>-'BTĐC VD 12'!E41</f>
        <v>-2600</v>
      </c>
      <c r="U29" s="8">
        <f>-'BTĐC VD 12'!E84</f>
        <v>-500</v>
      </c>
      <c r="Z29" s="8">
        <f t="shared" ref="Z29:Z41" si="8">SUM(D29:Y29)</f>
        <v>166900</v>
      </c>
    </row>
    <row r="30" spans="1:26" x14ac:dyDescent="0.3">
      <c r="A30" s="12" t="s">
        <v>42</v>
      </c>
      <c r="B30" s="13">
        <v>105000</v>
      </c>
      <c r="C30" s="13">
        <v>16000</v>
      </c>
      <c r="D30" s="8">
        <f t="shared" si="7"/>
        <v>121000</v>
      </c>
      <c r="K30" s="8">
        <f>-'BTĐC VD 12'!F42</f>
        <v>-2500</v>
      </c>
      <c r="N30" s="8">
        <f>-'BTĐC VD 12'!F55</f>
        <v>-80</v>
      </c>
      <c r="Z30" s="8">
        <f t="shared" si="8"/>
        <v>118420</v>
      </c>
    </row>
    <row r="31" spans="1:26" x14ac:dyDescent="0.3">
      <c r="A31" s="12" t="s">
        <v>43</v>
      </c>
      <c r="B31" s="13">
        <v>1100</v>
      </c>
      <c r="C31" s="13">
        <v>0</v>
      </c>
      <c r="D31" s="8">
        <f t="shared" si="7"/>
        <v>1100</v>
      </c>
      <c r="W31" s="8">
        <f>-'BTĐC VD 12'!E92</f>
        <v>-560</v>
      </c>
      <c r="Z31" s="8">
        <f t="shared" si="8"/>
        <v>540</v>
      </c>
    </row>
    <row r="32" spans="1:26" x14ac:dyDescent="0.3">
      <c r="A32" s="12" t="s">
        <v>44</v>
      </c>
      <c r="B32" s="13">
        <v>1000</v>
      </c>
      <c r="C32" s="13">
        <v>500</v>
      </c>
      <c r="D32" s="8">
        <f t="shared" si="7"/>
        <v>1500</v>
      </c>
      <c r="Z32" s="8">
        <f t="shared" si="8"/>
        <v>1500</v>
      </c>
    </row>
    <row r="33" spans="1:26" x14ac:dyDescent="0.3">
      <c r="A33" s="12" t="s">
        <v>45</v>
      </c>
      <c r="B33" s="13">
        <v>7500</v>
      </c>
      <c r="C33" s="13">
        <v>500</v>
      </c>
      <c r="D33" s="8">
        <f t="shared" si="7"/>
        <v>8000</v>
      </c>
      <c r="Z33" s="8">
        <f t="shared" si="8"/>
        <v>8000</v>
      </c>
    </row>
    <row r="34" spans="1:26" x14ac:dyDescent="0.3">
      <c r="A34" s="12" t="s">
        <v>46</v>
      </c>
      <c r="B34" s="13">
        <v>10000</v>
      </c>
      <c r="C34" s="13">
        <v>1000</v>
      </c>
      <c r="D34" s="8">
        <f t="shared" si="7"/>
        <v>11000</v>
      </c>
      <c r="F34" s="8">
        <f>'BTĐC VD 12'!E15</f>
        <v>280</v>
      </c>
      <c r="S34" s="8">
        <f>-'BTĐC VD 12'!F77</f>
        <v>-0.56000000000000005</v>
      </c>
      <c r="U34" s="8">
        <f>-'BTĐC VD 12'!F85</f>
        <v>-500</v>
      </c>
      <c r="Z34" s="8">
        <f t="shared" si="8"/>
        <v>10779.44</v>
      </c>
    </row>
    <row r="35" spans="1:26" x14ac:dyDescent="0.3">
      <c r="A35" s="12" t="s">
        <v>47</v>
      </c>
      <c r="B35" s="13">
        <v>300</v>
      </c>
      <c r="C35" s="13">
        <v>0</v>
      </c>
      <c r="D35" s="8">
        <f t="shared" si="7"/>
        <v>300</v>
      </c>
      <c r="Q35" s="8">
        <f>-'BTĐC VD 12'!E66</f>
        <v>-185</v>
      </c>
      <c r="Z35" s="8">
        <f t="shared" si="8"/>
        <v>115</v>
      </c>
    </row>
    <row r="36" spans="1:26" x14ac:dyDescent="0.3">
      <c r="A36" s="12" t="s">
        <v>48</v>
      </c>
      <c r="B36" s="13">
        <v>200</v>
      </c>
      <c r="C36" s="13">
        <v>0</v>
      </c>
      <c r="D36" s="8">
        <f t="shared" si="7"/>
        <v>200</v>
      </c>
      <c r="Q36" s="8">
        <f>-'BTĐC VD 12'!F68</f>
        <v>-180</v>
      </c>
      <c r="Z36" s="8">
        <f t="shared" si="8"/>
        <v>20</v>
      </c>
    </row>
    <row r="37" spans="1:26" s="26" customFormat="1" x14ac:dyDescent="0.3">
      <c r="A37" s="24" t="s">
        <v>102</v>
      </c>
      <c r="B37" s="25"/>
      <c r="C37" s="25"/>
    </row>
    <row r="38" spans="1:26" x14ac:dyDescent="0.3">
      <c r="A38" s="12" t="s">
        <v>49</v>
      </c>
      <c r="B38" s="13">
        <v>8310</v>
      </c>
      <c r="C38" s="13">
        <v>600</v>
      </c>
      <c r="D38" s="8">
        <f>B38+C38</f>
        <v>8910</v>
      </c>
      <c r="Z38" s="8">
        <f t="shared" si="8"/>
        <v>8910</v>
      </c>
    </row>
    <row r="39" spans="1:26" x14ac:dyDescent="0.3">
      <c r="A39" s="12" t="s">
        <v>50</v>
      </c>
      <c r="B39" s="13">
        <v>0</v>
      </c>
      <c r="C39" s="13">
        <v>0</v>
      </c>
      <c r="D39" s="8">
        <f>B39+C39</f>
        <v>0</v>
      </c>
      <c r="L39" s="8">
        <f>-'BTĐC VD 12'!F47</f>
        <v>-28</v>
      </c>
      <c r="O39" s="8">
        <f>'BTĐC VD 12'!E58</f>
        <v>22.4</v>
      </c>
      <c r="R39" s="8">
        <f>-'BTĐC VD 12'!F73</f>
        <v>-1.4</v>
      </c>
      <c r="T39" s="8">
        <f>'BTĐC VD 12'!E80</f>
        <v>0.15679999999999999</v>
      </c>
      <c r="Z39" s="8">
        <f t="shared" si="8"/>
        <v>-6.8432000000000022</v>
      </c>
    </row>
    <row r="40" spans="1:26" x14ac:dyDescent="0.3">
      <c r="A40" s="9" t="s">
        <v>51</v>
      </c>
      <c r="B40" s="10">
        <f>B29-B30+B31-B32-B33-B34+B35-B36-B38-B39</f>
        <v>19390</v>
      </c>
      <c r="C40" s="10">
        <f>C29-C30+C31-C32-C33-C34+C35-C36-C38-C39</f>
        <v>1400</v>
      </c>
      <c r="D40" s="10">
        <f>D29-D30+D31-D32-D33-D34+D35-D36-D38-D39</f>
        <v>20790</v>
      </c>
      <c r="Z40" s="10">
        <f>Z29-Z30+Z31-Z32-Z33-Z34+Z35-Z36-Z38-Z39</f>
        <v>19932.403199999997</v>
      </c>
    </row>
    <row r="41" spans="1:26" x14ac:dyDescent="0.3">
      <c r="A41" s="27" t="s">
        <v>100</v>
      </c>
      <c r="B41" s="8">
        <v>0</v>
      </c>
      <c r="C41" s="8">
        <v>0</v>
      </c>
      <c r="D41" s="8">
        <f>B41+C41</f>
        <v>0</v>
      </c>
      <c r="H41" s="8">
        <f>'BTĐC VD 12'!E27</f>
        <v>280</v>
      </c>
      <c r="M41" s="8">
        <f>-'BTĐC VD 12'!F51</f>
        <v>-14.4</v>
      </c>
      <c r="P41" s="8">
        <f>'BTĐC VD 12'!E62</f>
        <v>11.52</v>
      </c>
      <c r="Z41" s="8">
        <f t="shared" si="8"/>
        <v>277.12</v>
      </c>
    </row>
    <row r="42" spans="1:26" x14ac:dyDescent="0.3">
      <c r="A42" s="27" t="s">
        <v>101</v>
      </c>
      <c r="B42" s="28">
        <f>B40-B41</f>
        <v>19390</v>
      </c>
      <c r="C42" s="28">
        <f>C40-C41</f>
        <v>1400</v>
      </c>
      <c r="D42" s="28">
        <f>D40-D41</f>
        <v>20790</v>
      </c>
      <c r="Z42" s="28">
        <f>Z40-Z41</f>
        <v>19655.283199999998</v>
      </c>
    </row>
    <row r="44" spans="1:26" x14ac:dyDescent="0.3">
      <c r="X44" s="8" t="s">
        <v>105</v>
      </c>
      <c r="Z44" s="8">
        <f>Z42-D42</f>
        <v>-1134.716800000002</v>
      </c>
    </row>
    <row r="45" spans="1:26" x14ac:dyDescent="0.3">
      <c r="X45" s="8" t="s">
        <v>106</v>
      </c>
      <c r="Z45" s="8">
        <f>'BTĐC VD 12'!E99</f>
        <v>1134.7168000000006</v>
      </c>
    </row>
    <row r="46" spans="1:26" x14ac:dyDescent="0.3">
      <c r="X46" s="8" t="s">
        <v>107</v>
      </c>
      <c r="Z46" s="8">
        <f>Z44+Z45</f>
        <v>0</v>
      </c>
    </row>
  </sheetData>
  <mergeCells count="1">
    <mergeCell ref="E4:X4"/>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BTĐC VD 12</vt:lpstr>
      <vt:lpstr>TH ĐC VD 12</vt:lpstr>
      <vt:lpstr>'BTĐC VD 12'!OLE_LINK11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Juz</dc:creator>
  <cp:lastModifiedBy>Le Dinh Tu</cp:lastModifiedBy>
  <dcterms:created xsi:type="dcterms:W3CDTF">2015-11-07T14:41:09Z</dcterms:created>
  <dcterms:modified xsi:type="dcterms:W3CDTF">2018-03-19T14:28:08Z</dcterms:modified>
</cp:coreProperties>
</file>